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\zamestnanci$\marie.palovova\1_DATA112.cz\1_NOVY WEB\"/>
    </mc:Choice>
  </mc:AlternateContent>
  <bookViews>
    <workbookView xWindow="0" yWindow="0" windowWidth="23040" windowHeight="8490" firstSheet="17" activeTab="17"/>
  </bookViews>
  <sheets>
    <sheet name="2007-2008" sheetId="7" state="hidden" r:id="rId1"/>
    <sheet name="2008-2009" sheetId="1" state="hidden" r:id="rId2"/>
    <sheet name="čerpání" sheetId="2" state="hidden" r:id="rId3"/>
    <sheet name="2009-2010" sheetId="3" state="hidden" r:id="rId4"/>
    <sheet name="čerpání-detail 09_10" sheetId="4" state="hidden" r:id="rId5"/>
    <sheet name="čerpání-celkem 09_10" sheetId="5" state="hidden" r:id="rId6"/>
    <sheet name="2010-2011" sheetId="6" state="hidden" r:id="rId7"/>
    <sheet name="čerpání-detail 10_11" sheetId="9" state="hidden" r:id="rId8"/>
    <sheet name="čerpání-celkem 10_11" sheetId="12" state="hidden" r:id="rId9"/>
    <sheet name="2011-2012" sheetId="13" state="hidden" r:id="rId10"/>
    <sheet name="čerpání-detail 11_12" sheetId="14" state="hidden" r:id="rId11"/>
    <sheet name="čerpání-celkem 11_12" sheetId="15" state="hidden" r:id="rId12"/>
    <sheet name="2012-2013" sheetId="16" state="hidden" r:id="rId13"/>
    <sheet name="čerpání-detail 12_13" sheetId="17" state="hidden" r:id="rId14"/>
    <sheet name="čerpání-celkem 12_13" sheetId="18" state="hidden" r:id="rId15"/>
    <sheet name="2013-2014" sheetId="19" state="hidden" r:id="rId16"/>
    <sheet name="čerpání-detail 13_14" sheetId="20" state="hidden" r:id="rId17"/>
    <sheet name="čerpání celkem 1.9.22-31.8.23 " sheetId="50" r:id="rId18"/>
    <sheet name="Statistika" sheetId="8" state="hidden" r:id="rId19"/>
    <sheet name="List1" sheetId="36" state="hidden" r:id="rId20"/>
    <sheet name="List2" sheetId="38" state="hidden" r:id="rId21"/>
    <sheet name="List4" sheetId="48" r:id="rId22"/>
    <sheet name="List3" sheetId="47" r:id="rId23"/>
  </sheets>
  <calcPr calcId="152511"/>
</workbook>
</file>

<file path=xl/calcChain.xml><?xml version="1.0" encoding="utf-8"?>
<calcChain xmlns="http://schemas.openxmlformats.org/spreadsheetml/2006/main">
  <c r="L63" i="50" l="1"/>
  <c r="N54" i="50"/>
  <c r="N49" i="50"/>
  <c r="N48" i="50"/>
  <c r="I46" i="50"/>
  <c r="H46" i="50"/>
  <c r="N44" i="50"/>
  <c r="I43" i="50"/>
  <c r="H43" i="50"/>
  <c r="N40" i="50"/>
  <c r="N39" i="50"/>
  <c r="H37" i="50"/>
  <c r="N36" i="50"/>
  <c r="N35" i="50"/>
  <c r="N33" i="50"/>
  <c r="N32" i="50"/>
  <c r="N31" i="50"/>
  <c r="N29" i="50"/>
  <c r="N28" i="50"/>
  <c r="N27" i="50"/>
  <c r="N26" i="50"/>
  <c r="N21" i="50"/>
  <c r="N20" i="50"/>
  <c r="N18" i="50"/>
  <c r="H16" i="50"/>
  <c r="L13" i="50"/>
  <c r="J13" i="50"/>
  <c r="N6" i="50"/>
  <c r="N5" i="50"/>
  <c r="R85" i="38"/>
  <c r="T71" i="38"/>
  <c r="T70" i="38"/>
  <c r="O68" i="38"/>
  <c r="N68" i="38"/>
  <c r="T66" i="38"/>
  <c r="O65" i="38"/>
  <c r="N65" i="38"/>
  <c r="T62" i="38"/>
  <c r="T61" i="38"/>
  <c r="O60" i="38"/>
  <c r="N59" i="38"/>
  <c r="T58" i="38"/>
  <c r="T57" i="38"/>
  <c r="T55" i="38"/>
  <c r="T54" i="38"/>
  <c r="T53" i="38"/>
  <c r="O52" i="38"/>
  <c r="T51" i="38"/>
  <c r="T50" i="38"/>
  <c r="T49" i="38"/>
  <c r="T48" i="38"/>
  <c r="O47" i="38"/>
  <c r="T43" i="38"/>
  <c r="T42" i="38"/>
  <c r="O41" i="38"/>
  <c r="O39" i="38"/>
  <c r="R35" i="38"/>
  <c r="T35" i="38" s="1"/>
  <c r="T31" i="38"/>
  <c r="P28" i="38"/>
  <c r="P35" i="38" s="1"/>
  <c r="T27" i="38"/>
  <c r="N38" i="38" l="1"/>
  <c r="N85" i="38" s="1"/>
  <c r="P85" i="38" s="1"/>
  <c r="H63" i="50"/>
  <c r="J63" i="50" s="1"/>
  <c r="J65" i="50" s="1"/>
  <c r="N13" i="50"/>
  <c r="L65" i="50"/>
  <c r="T85" i="38"/>
  <c r="P87" i="38"/>
  <c r="R87" i="38"/>
  <c r="T28" i="38"/>
  <c r="N63" i="50" l="1"/>
  <c r="Z55" i="8"/>
  <c r="Z48" i="8"/>
  <c r="Z44" i="8"/>
  <c r="Z38" i="8"/>
  <c r="Z35" i="8"/>
  <c r="Z30" i="8"/>
  <c r="Z24" i="8"/>
  <c r="Z18" i="8"/>
  <c r="Z15" i="8"/>
  <c r="Z10" i="8"/>
  <c r="X55" i="8"/>
  <c r="X50" i="8"/>
  <c r="X51" i="8"/>
  <c r="X52" i="8"/>
  <c r="X49" i="8"/>
  <c r="X46" i="8"/>
  <c r="X45" i="8"/>
  <c r="X44" i="8" s="1"/>
  <c r="X41" i="8"/>
  <c r="X42" i="8"/>
  <c r="X40" i="8"/>
  <c r="X38" i="8" s="1"/>
  <c r="X36" i="8"/>
  <c r="X35" i="8" s="1"/>
  <c r="X32" i="8"/>
  <c r="X33" i="8"/>
  <c r="X31" i="8"/>
  <c r="X30" i="8" s="1"/>
  <c r="X26" i="8"/>
  <c r="X27" i="8"/>
  <c r="X28" i="8"/>
  <c r="X25" i="8"/>
  <c r="X24" i="8" s="1"/>
  <c r="X20" i="8"/>
  <c r="X21" i="8"/>
  <c r="X22" i="8"/>
  <c r="X19" i="8"/>
  <c r="X18" i="8" s="1"/>
  <c r="X16" i="8"/>
  <c r="X15" i="8" s="1"/>
  <c r="V16" i="8"/>
  <c r="V15" i="8" s="1"/>
  <c r="X10" i="8"/>
  <c r="V63" i="8"/>
  <c r="V61" i="8"/>
  <c r="V57" i="8"/>
  <c r="V58" i="8"/>
  <c r="V59" i="8"/>
  <c r="V60" i="8"/>
  <c r="V56" i="8"/>
  <c r="V50" i="8"/>
  <c r="V51" i="8"/>
  <c r="V52" i="8"/>
  <c r="V49" i="8"/>
  <c r="V46" i="8"/>
  <c r="V45" i="8"/>
  <c r="V41" i="8"/>
  <c r="V42" i="8"/>
  <c r="V40" i="8"/>
  <c r="V32" i="8"/>
  <c r="V33" i="8"/>
  <c r="V31" i="8"/>
  <c r="V26" i="8"/>
  <c r="V27" i="8"/>
  <c r="V28" i="8"/>
  <c r="V25" i="8"/>
  <c r="V20" i="8"/>
  <c r="V21" i="8"/>
  <c r="V22" i="8"/>
  <c r="V19" i="8"/>
  <c r="V7" i="8"/>
  <c r="V8" i="8"/>
  <c r="V9" i="8"/>
  <c r="W48" i="20"/>
  <c r="X48" i="20" s="1"/>
  <c r="Z48" i="20" s="1"/>
  <c r="U25" i="20"/>
  <c r="U56" i="20"/>
  <c r="X56" i="20" s="1"/>
  <c r="Z56" i="20" s="1"/>
  <c r="K56" i="20"/>
  <c r="S47" i="20"/>
  <c r="S25" i="20"/>
  <c r="S8" i="20"/>
  <c r="S13" i="20" s="1"/>
  <c r="S20" i="20"/>
  <c r="X20" i="20" s="1"/>
  <c r="Z20" i="20" s="1"/>
  <c r="R8" i="20"/>
  <c r="R7" i="20"/>
  <c r="J6" i="20"/>
  <c r="J13" i="20" s="1"/>
  <c r="O47" i="20"/>
  <c r="O8" i="20"/>
  <c r="O13" i="20" s="1"/>
  <c r="O25" i="20"/>
  <c r="X58" i="20"/>
  <c r="Z58" i="20" s="1"/>
  <c r="H58" i="20"/>
  <c r="V61" i="20"/>
  <c r="Q61" i="20"/>
  <c r="Q63" i="20" s="1"/>
  <c r="P61" i="20"/>
  <c r="N61" i="20"/>
  <c r="L61" i="20"/>
  <c r="L63" i="20" s="1"/>
  <c r="X55" i="20"/>
  <c r="Z55" i="20"/>
  <c r="X54" i="20"/>
  <c r="Z54" i="20" s="1"/>
  <c r="X53" i="20"/>
  <c r="Z53" i="20" s="1"/>
  <c r="X52" i="20"/>
  <c r="Z52" i="20" s="1"/>
  <c r="X51" i="20"/>
  <c r="Z51" i="20" s="1"/>
  <c r="H50" i="20"/>
  <c r="X46" i="20"/>
  <c r="Z46" i="20" s="1"/>
  <c r="X45" i="20"/>
  <c r="Z45" i="20" s="1"/>
  <c r="H44" i="20"/>
  <c r="X42" i="20"/>
  <c r="Z42" i="20" s="1"/>
  <c r="X41" i="20"/>
  <c r="Z41" i="20" s="1"/>
  <c r="H40" i="20"/>
  <c r="X38" i="20"/>
  <c r="Z38" i="20" s="1"/>
  <c r="X37" i="20"/>
  <c r="Z37" i="20" s="1"/>
  <c r="X36" i="20"/>
  <c r="Z36" i="20" s="1"/>
  <c r="H34" i="20"/>
  <c r="X32" i="20"/>
  <c r="Z32" i="20" s="1"/>
  <c r="X31" i="20"/>
  <c r="Z31" i="20" s="1"/>
  <c r="X30" i="20"/>
  <c r="Z30" i="20" s="1"/>
  <c r="I29" i="20"/>
  <c r="X28" i="20"/>
  <c r="Z28" i="20" s="1"/>
  <c r="X27" i="20"/>
  <c r="Z27" i="20" s="1"/>
  <c r="X26" i="20"/>
  <c r="Z26" i="20" s="1"/>
  <c r="R61" i="20"/>
  <c r="M61" i="20"/>
  <c r="I24" i="20"/>
  <c r="X23" i="20"/>
  <c r="Z23" i="20" s="1"/>
  <c r="T61" i="20"/>
  <c r="X21" i="20"/>
  <c r="Z21" i="20" s="1"/>
  <c r="I19" i="20"/>
  <c r="X18" i="20"/>
  <c r="Z18" i="20" s="1"/>
  <c r="I17" i="20"/>
  <c r="W13" i="20"/>
  <c r="V13" i="20"/>
  <c r="U13" i="20"/>
  <c r="T13" i="20"/>
  <c r="Q13" i="20"/>
  <c r="N13" i="20"/>
  <c r="M13" i="20"/>
  <c r="M63" i="20" s="1"/>
  <c r="L13" i="20"/>
  <c r="X12" i="20"/>
  <c r="X11" i="20"/>
  <c r="X10" i="20"/>
  <c r="X9" i="20"/>
  <c r="Z9" i="20" s="1"/>
  <c r="X6" i="20"/>
  <c r="H55" i="19"/>
  <c r="J6" i="19"/>
  <c r="V6" i="8" s="1"/>
  <c r="H47" i="19"/>
  <c r="H41" i="19"/>
  <c r="H37" i="19"/>
  <c r="H31" i="19"/>
  <c r="I26" i="19"/>
  <c r="I21" i="19"/>
  <c r="I16" i="19"/>
  <c r="I14" i="19"/>
  <c r="I47" i="18"/>
  <c r="I41" i="18"/>
  <c r="J26" i="18"/>
  <c r="J21" i="18"/>
  <c r="I21" i="18"/>
  <c r="J26" i="15"/>
  <c r="H47" i="18"/>
  <c r="H41" i="18"/>
  <c r="H37" i="18"/>
  <c r="H31" i="18"/>
  <c r="I26" i="18"/>
  <c r="I16" i="18"/>
  <c r="I14" i="18"/>
  <c r="J6" i="18"/>
  <c r="T25" i="8"/>
  <c r="U25" i="17"/>
  <c r="U58" i="17" s="1"/>
  <c r="T22" i="17"/>
  <c r="R25" i="17"/>
  <c r="R58" i="17" s="1"/>
  <c r="R30" i="17"/>
  <c r="X30" i="17"/>
  <c r="X47" i="17"/>
  <c r="P8" i="17"/>
  <c r="P7" i="17"/>
  <c r="O13" i="17"/>
  <c r="X36" i="17"/>
  <c r="Z36" i="17" s="1"/>
  <c r="X31" i="17"/>
  <c r="X32" i="17"/>
  <c r="M29" i="18"/>
  <c r="X37" i="17"/>
  <c r="X38" i="17"/>
  <c r="M35" i="18" s="1"/>
  <c r="X41" i="17"/>
  <c r="X42" i="17"/>
  <c r="M39" i="18" s="1"/>
  <c r="X45" i="17"/>
  <c r="M42" i="18" s="1"/>
  <c r="X46" i="17"/>
  <c r="Z46" i="17" s="1"/>
  <c r="X48" i="17"/>
  <c r="X51" i="17"/>
  <c r="M48" i="18" s="1"/>
  <c r="X52" i="17"/>
  <c r="M49" i="18" s="1"/>
  <c r="X53" i="17"/>
  <c r="Z53" i="17" s="1"/>
  <c r="X54" i="17"/>
  <c r="M51" i="18" s="1"/>
  <c r="X55" i="17"/>
  <c r="X56" i="17"/>
  <c r="M53" i="18" s="1"/>
  <c r="X20" i="17"/>
  <c r="Z20" i="17" s="1"/>
  <c r="X21" i="17"/>
  <c r="M18" i="18" s="1"/>
  <c r="Z21" i="17"/>
  <c r="X23" i="17"/>
  <c r="Z23" i="17" s="1"/>
  <c r="X26" i="17"/>
  <c r="M23" i="18" s="1"/>
  <c r="X27" i="17"/>
  <c r="X28" i="17"/>
  <c r="Z28" i="17" s="1"/>
  <c r="X18" i="17"/>
  <c r="M25" i="17"/>
  <c r="V58" i="17"/>
  <c r="Q58" i="17"/>
  <c r="O58" i="17"/>
  <c r="N58" i="17"/>
  <c r="L58" i="17"/>
  <c r="H50" i="17"/>
  <c r="S58" i="17"/>
  <c r="Z45" i="17"/>
  <c r="H44" i="17"/>
  <c r="H40" i="17"/>
  <c r="Z38" i="17"/>
  <c r="H34" i="17"/>
  <c r="Z32" i="17"/>
  <c r="I29" i="17"/>
  <c r="W58" i="17"/>
  <c r="I24" i="17"/>
  <c r="I19" i="17"/>
  <c r="I17" i="17"/>
  <c r="W13" i="17"/>
  <c r="V13" i="17"/>
  <c r="U13" i="17"/>
  <c r="T13" i="17"/>
  <c r="R13" i="17"/>
  <c r="Q13" i="17"/>
  <c r="N13" i="17"/>
  <c r="N60" i="17" s="1"/>
  <c r="M13" i="17"/>
  <c r="L13" i="17"/>
  <c r="X12" i="17"/>
  <c r="X11" i="17"/>
  <c r="X10" i="17"/>
  <c r="X9" i="17"/>
  <c r="M8" i="18" s="1"/>
  <c r="S13" i="17"/>
  <c r="X6" i="17"/>
  <c r="J6" i="17"/>
  <c r="J6" i="16"/>
  <c r="T6" i="8" s="1"/>
  <c r="T61" i="8"/>
  <c r="T57" i="8"/>
  <c r="T58" i="8"/>
  <c r="T59" i="8"/>
  <c r="T60" i="8"/>
  <c r="T56" i="8"/>
  <c r="T50" i="8"/>
  <c r="T51" i="8"/>
  <c r="T52" i="8"/>
  <c r="T49" i="8"/>
  <c r="T46" i="8"/>
  <c r="T45" i="8"/>
  <c r="T44" i="8" s="1"/>
  <c r="T41" i="8"/>
  <c r="T42" i="8"/>
  <c r="T40" i="8"/>
  <c r="T26" i="8"/>
  <c r="T27" i="8"/>
  <c r="T28" i="8"/>
  <c r="T31" i="8"/>
  <c r="T32" i="8"/>
  <c r="T33" i="8"/>
  <c r="T20" i="8"/>
  <c r="T21" i="8"/>
  <c r="T22" i="8"/>
  <c r="T19" i="8"/>
  <c r="T16" i="8"/>
  <c r="T15" i="8" s="1"/>
  <c r="T7" i="8"/>
  <c r="T8" i="8"/>
  <c r="T9" i="8"/>
  <c r="H47" i="16"/>
  <c r="H41" i="16"/>
  <c r="H37" i="16"/>
  <c r="H31" i="16"/>
  <c r="I26" i="16"/>
  <c r="I21" i="16"/>
  <c r="I16" i="16"/>
  <c r="I14" i="16"/>
  <c r="I47" i="15"/>
  <c r="I41" i="15"/>
  <c r="M46" i="15"/>
  <c r="H47" i="15"/>
  <c r="H41" i="15"/>
  <c r="H37" i="15"/>
  <c r="H31" i="15"/>
  <c r="I26" i="15"/>
  <c r="I21" i="15"/>
  <c r="I16" i="15"/>
  <c r="I14" i="15"/>
  <c r="J6" i="15"/>
  <c r="J10" i="15" s="1"/>
  <c r="U47" i="14"/>
  <c r="W25" i="14"/>
  <c r="U25" i="14"/>
  <c r="U41" i="14"/>
  <c r="K56" i="14"/>
  <c r="U20" i="14"/>
  <c r="X20" i="14" s="1"/>
  <c r="Z20" i="14" s="1"/>
  <c r="S47" i="14"/>
  <c r="S8" i="14"/>
  <c r="X8" i="14" s="1"/>
  <c r="Z7" i="14" s="1"/>
  <c r="Q13" i="14"/>
  <c r="Q60" i="14" s="1"/>
  <c r="P48" i="14"/>
  <c r="X48" i="14" s="1"/>
  <c r="M45" i="15" s="1"/>
  <c r="P30" i="14"/>
  <c r="X30" i="14" s="1"/>
  <c r="Z30" i="14" s="1"/>
  <c r="V58" i="14"/>
  <c r="R58" i="14"/>
  <c r="Q58" i="14"/>
  <c r="O58" i="14"/>
  <c r="L58" i="14"/>
  <c r="X56" i="14"/>
  <c r="M53" i="15" s="1"/>
  <c r="X55" i="14"/>
  <c r="Z55" i="14" s="1"/>
  <c r="X54" i="14"/>
  <c r="Z54" i="14" s="1"/>
  <c r="X53" i="14"/>
  <c r="M50" i="15" s="1"/>
  <c r="X52" i="14"/>
  <c r="X51" i="14"/>
  <c r="M48" i="15" s="1"/>
  <c r="H50" i="14"/>
  <c r="T58" i="14"/>
  <c r="N58" i="14"/>
  <c r="M58" i="14"/>
  <c r="X46" i="14"/>
  <c r="M43" i="15" s="1"/>
  <c r="X45" i="14"/>
  <c r="H44" i="14"/>
  <c r="X42" i="14"/>
  <c r="M39" i="15" s="1"/>
  <c r="X41" i="14"/>
  <c r="M38" i="15" s="1"/>
  <c r="H40" i="14"/>
  <c r="X38" i="14"/>
  <c r="M35" i="15" s="1"/>
  <c r="X37" i="14"/>
  <c r="M34" i="15" s="1"/>
  <c r="X36" i="14"/>
  <c r="M33" i="15" s="1"/>
  <c r="H34" i="14"/>
  <c r="X32" i="14"/>
  <c r="X31" i="14"/>
  <c r="Z31" i="14" s="1"/>
  <c r="I29" i="14"/>
  <c r="X28" i="14"/>
  <c r="Z28" i="14" s="1"/>
  <c r="X27" i="14"/>
  <c r="M24" i="15" s="1"/>
  <c r="X26" i="14"/>
  <c r="I24" i="14"/>
  <c r="X23" i="14"/>
  <c r="M20" i="15" s="1"/>
  <c r="X22" i="14"/>
  <c r="M19" i="15" s="1"/>
  <c r="X21" i="14"/>
  <c r="M18" i="15" s="1"/>
  <c r="I19" i="14"/>
  <c r="X18" i="14"/>
  <c r="M15" i="15" s="1"/>
  <c r="L14" i="15" s="1"/>
  <c r="I17" i="14"/>
  <c r="W13" i="14"/>
  <c r="V13" i="14"/>
  <c r="U13" i="14"/>
  <c r="T13" i="14"/>
  <c r="R13" i="14"/>
  <c r="P13" i="14"/>
  <c r="O13" i="14"/>
  <c r="N13" i="14"/>
  <c r="M13" i="14"/>
  <c r="L13" i="14"/>
  <c r="X12" i="14"/>
  <c r="X11" i="14"/>
  <c r="X10" i="14"/>
  <c r="M9" i="15" s="1"/>
  <c r="X9" i="14"/>
  <c r="M8" i="15" s="1"/>
  <c r="X7" i="14"/>
  <c r="X6" i="14"/>
  <c r="M6" i="15" s="1"/>
  <c r="J6" i="14"/>
  <c r="X5" i="14"/>
  <c r="M5" i="15" s="1"/>
  <c r="W26" i="9"/>
  <c r="X26" i="9" s="1"/>
  <c r="J6" i="13"/>
  <c r="R6" i="8" s="1"/>
  <c r="W25" i="9"/>
  <c r="R20" i="8"/>
  <c r="R21" i="8"/>
  <c r="R22" i="8"/>
  <c r="R25" i="8"/>
  <c r="R26" i="8"/>
  <c r="R27" i="8"/>
  <c r="R28" i="8"/>
  <c r="R31" i="8"/>
  <c r="R32" i="8"/>
  <c r="R33" i="8"/>
  <c r="R40" i="8"/>
  <c r="R41" i="8"/>
  <c r="R42" i="8"/>
  <c r="R45" i="8"/>
  <c r="R46" i="8"/>
  <c r="R49" i="8"/>
  <c r="R52" i="8"/>
  <c r="R61" i="8"/>
  <c r="R50" i="8"/>
  <c r="R51" i="8"/>
  <c r="R56" i="8"/>
  <c r="R57" i="8"/>
  <c r="R58" i="8"/>
  <c r="R59" i="8"/>
  <c r="R60" i="8"/>
  <c r="R19" i="8"/>
  <c r="R16" i="8"/>
  <c r="R15" i="8" s="1"/>
  <c r="R7" i="8"/>
  <c r="R8" i="8"/>
  <c r="R9" i="8"/>
  <c r="H47" i="13"/>
  <c r="H41" i="13"/>
  <c r="H37" i="13"/>
  <c r="H31" i="13"/>
  <c r="I26" i="13"/>
  <c r="I21" i="13"/>
  <c r="I16" i="13"/>
  <c r="I14" i="13"/>
  <c r="H47" i="12"/>
  <c r="H41" i="12"/>
  <c r="H37" i="12"/>
  <c r="H31" i="12"/>
  <c r="I26" i="12"/>
  <c r="I21" i="12"/>
  <c r="I16" i="12"/>
  <c r="I14" i="12"/>
  <c r="J6" i="12"/>
  <c r="X21" i="9"/>
  <c r="M18" i="12" s="1"/>
  <c r="X20" i="9"/>
  <c r="M17" i="12" s="1"/>
  <c r="U55" i="9"/>
  <c r="U25" i="9"/>
  <c r="X25" i="9" s="1"/>
  <c r="M22" i="12" s="1"/>
  <c r="T47" i="9"/>
  <c r="U30" i="9"/>
  <c r="X30" i="9" s="1"/>
  <c r="X56" i="9"/>
  <c r="M53" i="12" s="1"/>
  <c r="S13" i="9"/>
  <c r="L13" i="9"/>
  <c r="M13" i="9"/>
  <c r="N13" i="9"/>
  <c r="O13" i="9"/>
  <c r="P13" i="9"/>
  <c r="Q13" i="9"/>
  <c r="Q60" i="9" s="1"/>
  <c r="R13" i="9"/>
  <c r="T13" i="9"/>
  <c r="U13" i="9"/>
  <c r="V13" i="9"/>
  <c r="W13" i="9"/>
  <c r="X5" i="9"/>
  <c r="M5" i="12" s="1"/>
  <c r="J6" i="9"/>
  <c r="J13" i="9" s="1"/>
  <c r="X9" i="9"/>
  <c r="Z9" i="9" s="1"/>
  <c r="X48" i="9"/>
  <c r="M45" i="12"/>
  <c r="X46" i="9"/>
  <c r="M43" i="12" s="1"/>
  <c r="L9" i="4"/>
  <c r="M13" i="4"/>
  <c r="N13" i="4"/>
  <c r="O13" i="4"/>
  <c r="P13" i="4"/>
  <c r="Q13" i="4"/>
  <c r="R13" i="4"/>
  <c r="S13" i="4"/>
  <c r="T13" i="4"/>
  <c r="U13" i="4"/>
  <c r="V13" i="4"/>
  <c r="O58" i="9"/>
  <c r="O60" i="9" s="1"/>
  <c r="P58" i="9"/>
  <c r="Q58" i="9"/>
  <c r="R58" i="9"/>
  <c r="S58" i="9"/>
  <c r="T58" i="9"/>
  <c r="V58" i="9"/>
  <c r="L58" i="9"/>
  <c r="N47" i="9"/>
  <c r="N58" i="9" s="1"/>
  <c r="M47" i="9"/>
  <c r="X47" i="9" s="1"/>
  <c r="I17" i="9"/>
  <c r="I19" i="9"/>
  <c r="I24" i="9"/>
  <c r="I29" i="9"/>
  <c r="H34" i="9"/>
  <c r="H40" i="9"/>
  <c r="H44" i="9"/>
  <c r="H50" i="9"/>
  <c r="X54" i="9"/>
  <c r="Z54" i="9" s="1"/>
  <c r="X53" i="9"/>
  <c r="X52" i="9"/>
  <c r="Z52" i="9" s="1"/>
  <c r="X51" i="9"/>
  <c r="Z51" i="9" s="1"/>
  <c r="X45" i="9"/>
  <c r="X42" i="9"/>
  <c r="Z42" i="9" s="1"/>
  <c r="M39" i="12"/>
  <c r="X41" i="9"/>
  <c r="Z41" i="9" s="1"/>
  <c r="X38" i="9"/>
  <c r="Z38" i="9" s="1"/>
  <c r="X37" i="9"/>
  <c r="M34" i="12" s="1"/>
  <c r="X36" i="9"/>
  <c r="X32" i="9"/>
  <c r="Z32" i="9"/>
  <c r="M29" i="12"/>
  <c r="X31" i="9"/>
  <c r="M28" i="12" s="1"/>
  <c r="X28" i="9"/>
  <c r="Z28" i="9" s="1"/>
  <c r="X27" i="9"/>
  <c r="M24" i="12" s="1"/>
  <c r="X23" i="9"/>
  <c r="Z23" i="9" s="1"/>
  <c r="X22" i="9"/>
  <c r="Z22" i="9" s="1"/>
  <c r="X18" i="9"/>
  <c r="M15" i="12" s="1"/>
  <c r="L14" i="12" s="1"/>
  <c r="X12" i="9"/>
  <c r="X11" i="9"/>
  <c r="X10" i="9"/>
  <c r="M9" i="12" s="1"/>
  <c r="X8" i="9"/>
  <c r="X7" i="9"/>
  <c r="M7" i="12" s="1"/>
  <c r="X6" i="9"/>
  <c r="Z5" i="9"/>
  <c r="V25" i="4"/>
  <c r="L63" i="8"/>
  <c r="P57" i="8"/>
  <c r="P58" i="8"/>
  <c r="P59" i="8"/>
  <c r="P60" i="8"/>
  <c r="P61" i="8"/>
  <c r="P56" i="8"/>
  <c r="N57" i="8"/>
  <c r="N58" i="8"/>
  <c r="N59" i="8"/>
  <c r="N60" i="8"/>
  <c r="N61" i="8"/>
  <c r="N56" i="8"/>
  <c r="L61" i="8"/>
  <c r="L57" i="8"/>
  <c r="L58" i="8"/>
  <c r="L59" i="8"/>
  <c r="L60" i="8"/>
  <c r="L56" i="8"/>
  <c r="P50" i="8"/>
  <c r="P51" i="8"/>
  <c r="P52" i="8"/>
  <c r="P49" i="8"/>
  <c r="N50" i="8"/>
  <c r="N51" i="8"/>
  <c r="N52" i="8"/>
  <c r="N49" i="8"/>
  <c r="L50" i="8"/>
  <c r="L51" i="8"/>
  <c r="L52" i="8"/>
  <c r="L49" i="8"/>
  <c r="P46" i="8"/>
  <c r="P45" i="8"/>
  <c r="N46" i="8"/>
  <c r="N45" i="8"/>
  <c r="L46" i="8"/>
  <c r="L45" i="8"/>
  <c r="P41" i="8"/>
  <c r="P42" i="8"/>
  <c r="P40" i="8"/>
  <c r="N41" i="8"/>
  <c r="N42" i="8"/>
  <c r="N40" i="8"/>
  <c r="L41" i="8"/>
  <c r="L42" i="8"/>
  <c r="L40" i="8"/>
  <c r="P32" i="8"/>
  <c r="P33" i="8"/>
  <c r="P31" i="8"/>
  <c r="N32" i="8"/>
  <c r="N33" i="8"/>
  <c r="N31" i="8"/>
  <c r="L32" i="8"/>
  <c r="L33" i="8"/>
  <c r="L31" i="8"/>
  <c r="P26" i="8"/>
  <c r="P27" i="8"/>
  <c r="P28" i="8"/>
  <c r="P25" i="8"/>
  <c r="N26" i="8"/>
  <c r="N27" i="8"/>
  <c r="N28" i="8"/>
  <c r="N25" i="8"/>
  <c r="L26" i="8"/>
  <c r="L27" i="8"/>
  <c r="L28" i="8"/>
  <c r="L25" i="8"/>
  <c r="P20" i="8"/>
  <c r="P21" i="8"/>
  <c r="P22" i="8"/>
  <c r="P19" i="8"/>
  <c r="P16" i="8"/>
  <c r="P15" i="8" s="1"/>
  <c r="N20" i="8"/>
  <c r="N21" i="8"/>
  <c r="N22" i="8"/>
  <c r="N19" i="8"/>
  <c r="L20" i="8"/>
  <c r="L21" i="8"/>
  <c r="L22" i="8"/>
  <c r="L19" i="8"/>
  <c r="L16" i="8"/>
  <c r="L15" i="8" s="1"/>
  <c r="N16" i="8"/>
  <c r="N15" i="8" s="1"/>
  <c r="P7" i="8"/>
  <c r="P8" i="8"/>
  <c r="P9" i="8"/>
  <c r="N5" i="5"/>
  <c r="W6" i="4"/>
  <c r="N6" i="5" s="1"/>
  <c r="W7" i="4"/>
  <c r="W8" i="4"/>
  <c r="W18" i="4"/>
  <c r="N15" i="5" s="1"/>
  <c r="S20" i="4"/>
  <c r="W20" i="4" s="1"/>
  <c r="W21" i="4"/>
  <c r="N18" i="5" s="1"/>
  <c r="W22" i="4"/>
  <c r="N19" i="5" s="1"/>
  <c r="W23" i="4"/>
  <c r="N20" i="5"/>
  <c r="R25" i="4"/>
  <c r="W25" i="4" s="1"/>
  <c r="N22" i="5" s="1"/>
  <c r="W26" i="4"/>
  <c r="Y26" i="4" s="1"/>
  <c r="T27" i="4"/>
  <c r="W27" i="4" s="1"/>
  <c r="N24" i="5" s="1"/>
  <c r="W28" i="4"/>
  <c r="N25" i="5" s="1"/>
  <c r="W30" i="4"/>
  <c r="N27" i="5" s="1"/>
  <c r="W31" i="4"/>
  <c r="N28" i="5" s="1"/>
  <c r="W32" i="4"/>
  <c r="N29" i="5" s="1"/>
  <c r="W36" i="4"/>
  <c r="Y36" i="4" s="1"/>
  <c r="N33" i="5"/>
  <c r="W37" i="4"/>
  <c r="N34" i="5" s="1"/>
  <c r="W38" i="4"/>
  <c r="N35" i="5" s="1"/>
  <c r="W41" i="4"/>
  <c r="N38" i="5" s="1"/>
  <c r="W42" i="4"/>
  <c r="Y42" i="4" s="1"/>
  <c r="W45" i="4"/>
  <c r="N42" i="5" s="1"/>
  <c r="W46" i="4"/>
  <c r="N43" i="5" s="1"/>
  <c r="L47" i="4"/>
  <c r="W47" i="4" s="1"/>
  <c r="W48" i="4"/>
  <c r="N45" i="5" s="1"/>
  <c r="W51" i="4"/>
  <c r="N48" i="5" s="1"/>
  <c r="W52" i="4"/>
  <c r="W53" i="4"/>
  <c r="L54" i="4"/>
  <c r="W54" i="4" s="1"/>
  <c r="W55" i="4"/>
  <c r="N52" i="5" s="1"/>
  <c r="W56" i="4"/>
  <c r="N53" i="5" s="1"/>
  <c r="N7" i="8"/>
  <c r="N8" i="8"/>
  <c r="N9" i="8"/>
  <c r="N5" i="8"/>
  <c r="L5" i="8"/>
  <c r="L7" i="8"/>
  <c r="L8" i="8"/>
  <c r="L9" i="8"/>
  <c r="J16" i="8"/>
  <c r="J15" i="8" s="1"/>
  <c r="J19" i="8"/>
  <c r="J20" i="8"/>
  <c r="J21" i="8"/>
  <c r="J22" i="8"/>
  <c r="J25" i="8"/>
  <c r="J26" i="8"/>
  <c r="J27" i="8"/>
  <c r="J28" i="8"/>
  <c r="J31" i="8"/>
  <c r="J32" i="8"/>
  <c r="J33" i="8"/>
  <c r="J40" i="8"/>
  <c r="J41" i="8"/>
  <c r="J42" i="8"/>
  <c r="J45" i="8"/>
  <c r="J46" i="8"/>
  <c r="J49" i="8"/>
  <c r="J50" i="8"/>
  <c r="J51" i="8"/>
  <c r="J52" i="8"/>
  <c r="J56" i="8"/>
  <c r="J57" i="8"/>
  <c r="J58" i="8"/>
  <c r="J59" i="8"/>
  <c r="J60" i="8"/>
  <c r="J61" i="8"/>
  <c r="J5" i="8"/>
  <c r="J7" i="8"/>
  <c r="J8" i="8"/>
  <c r="J9" i="8"/>
  <c r="J56" i="7"/>
  <c r="H71" i="1"/>
  <c r="J6" i="7"/>
  <c r="J6" i="8" s="1"/>
  <c r="I14" i="7"/>
  <c r="I16" i="7"/>
  <c r="I21" i="7"/>
  <c r="I26" i="7"/>
  <c r="H31" i="7"/>
  <c r="H37" i="7"/>
  <c r="H41" i="7"/>
  <c r="H47" i="7"/>
  <c r="N9" i="5"/>
  <c r="O58" i="4"/>
  <c r="O62" i="4" s="1"/>
  <c r="O64" i="4" s="1"/>
  <c r="Q58" i="4"/>
  <c r="Q62" i="4" s="1"/>
  <c r="Q64" i="4" s="1"/>
  <c r="U58" i="4"/>
  <c r="U62" i="4" s="1"/>
  <c r="U64" i="4" s="1"/>
  <c r="M58" i="4"/>
  <c r="N58" i="4"/>
  <c r="P58" i="4"/>
  <c r="P62" i="4" s="1"/>
  <c r="P64" i="4" s="1"/>
  <c r="R58" i="4"/>
  <c r="R62" i="4" s="1"/>
  <c r="V58" i="4"/>
  <c r="J6" i="6"/>
  <c r="P6" i="8" s="1"/>
  <c r="H41" i="6"/>
  <c r="I21" i="6"/>
  <c r="H47" i="6"/>
  <c r="H37" i="6"/>
  <c r="I14" i="6"/>
  <c r="I16" i="6"/>
  <c r="I26" i="6"/>
  <c r="H31" i="6"/>
  <c r="M60" i="4"/>
  <c r="W60" i="4" s="1"/>
  <c r="M61" i="4"/>
  <c r="N61" i="4"/>
  <c r="J6" i="4"/>
  <c r="J13" i="4"/>
  <c r="H47" i="5"/>
  <c r="H41" i="5"/>
  <c r="I26" i="5"/>
  <c r="I21" i="5"/>
  <c r="I14" i="5"/>
  <c r="I16" i="5"/>
  <c r="H31" i="5"/>
  <c r="H37" i="5"/>
  <c r="M55" i="5"/>
  <c r="J6" i="5"/>
  <c r="J10" i="5" s="1"/>
  <c r="Y30" i="4"/>
  <c r="Y56" i="4"/>
  <c r="W10" i="4"/>
  <c r="W11" i="4"/>
  <c r="W12" i="4"/>
  <c r="V62" i="4"/>
  <c r="V64" i="4" s="1"/>
  <c r="I17" i="4"/>
  <c r="I19" i="4"/>
  <c r="I24" i="4"/>
  <c r="I29" i="4"/>
  <c r="H34" i="4"/>
  <c r="H40" i="4"/>
  <c r="H44" i="4"/>
  <c r="H50" i="4"/>
  <c r="Y5" i="4"/>
  <c r="Y23" i="4"/>
  <c r="Y31" i="4"/>
  <c r="Y45" i="4"/>
  <c r="Y46" i="4"/>
  <c r="Y51" i="4"/>
  <c r="Y55" i="4"/>
  <c r="J57" i="2"/>
  <c r="H55" i="2"/>
  <c r="L55" i="2"/>
  <c r="L47" i="2"/>
  <c r="L41" i="2"/>
  <c r="L37" i="2"/>
  <c r="L31" i="2"/>
  <c r="L13" i="2"/>
  <c r="M57" i="2"/>
  <c r="M10" i="2"/>
  <c r="M59" i="2" s="1"/>
  <c r="L26" i="2"/>
  <c r="L21" i="2"/>
  <c r="L16" i="2"/>
  <c r="L14" i="2"/>
  <c r="J6" i="2"/>
  <c r="J10" i="2" s="1"/>
  <c r="J59" i="2" s="1"/>
  <c r="I14" i="2"/>
  <c r="I16" i="2"/>
  <c r="I21" i="2"/>
  <c r="I26" i="2"/>
  <c r="H31" i="2"/>
  <c r="H37" i="2"/>
  <c r="H41" i="2"/>
  <c r="H47" i="2"/>
  <c r="I16" i="3"/>
  <c r="I21" i="3"/>
  <c r="I26" i="3"/>
  <c r="I14" i="3"/>
  <c r="H31" i="3"/>
  <c r="H37" i="3"/>
  <c r="H41" i="3"/>
  <c r="H47" i="3"/>
  <c r="J6" i="3"/>
  <c r="N6" i="8" s="1"/>
  <c r="I14" i="1"/>
  <c r="I16" i="1"/>
  <c r="I21" i="1"/>
  <c r="I26" i="1"/>
  <c r="H31" i="1"/>
  <c r="H37" i="1"/>
  <c r="H41" i="1"/>
  <c r="H47" i="1"/>
  <c r="J6" i="1"/>
  <c r="L6" i="8"/>
  <c r="Y28" i="4"/>
  <c r="Z18" i="9"/>
  <c r="R60" i="14"/>
  <c r="Z5" i="14"/>
  <c r="J13" i="14"/>
  <c r="Z18" i="14"/>
  <c r="M6" i="12"/>
  <c r="Z6" i="9"/>
  <c r="U58" i="9"/>
  <c r="X55" i="9"/>
  <c r="W58" i="14"/>
  <c r="W60" i="14" s="1"/>
  <c r="L60" i="17"/>
  <c r="O60" i="17"/>
  <c r="P58" i="17"/>
  <c r="X8" i="17"/>
  <c r="Z9" i="17"/>
  <c r="P13" i="20"/>
  <c r="P63" i="20" s="1"/>
  <c r="X5" i="20"/>
  <c r="Z5" i="20" s="1"/>
  <c r="X7" i="20"/>
  <c r="X22" i="20"/>
  <c r="Z22" i="20" s="1"/>
  <c r="V63" i="20"/>
  <c r="X48" i="8"/>
  <c r="N51" i="5"/>
  <c r="Y54" i="4"/>
  <c r="Z48" i="14"/>
  <c r="J10" i="1"/>
  <c r="Z23" i="14"/>
  <c r="M42" i="15"/>
  <c r="Z45" i="14"/>
  <c r="M15" i="18"/>
  <c r="L14" i="18" s="1"/>
  <c r="Z18" i="17"/>
  <c r="M50" i="18"/>
  <c r="M25" i="12"/>
  <c r="M29" i="15"/>
  <c r="Z32" i="14"/>
  <c r="X47" i="20"/>
  <c r="Z47" i="20" s="1"/>
  <c r="O61" i="20"/>
  <c r="L58" i="4"/>
  <c r="L62" i="4" s="1"/>
  <c r="M38" i="12"/>
  <c r="M23" i="15"/>
  <c r="Z26" i="14"/>
  <c r="Z38" i="14"/>
  <c r="M49" i="12"/>
  <c r="M25" i="18"/>
  <c r="M28" i="15"/>
  <c r="L57" i="2" l="1"/>
  <c r="M35" i="12"/>
  <c r="Y37" i="4"/>
  <c r="N60" i="14"/>
  <c r="Z41" i="14"/>
  <c r="M51" i="12"/>
  <c r="M8" i="12"/>
  <c r="Y32" i="4"/>
  <c r="S58" i="4"/>
  <c r="S62" i="4" s="1"/>
  <c r="S64" i="4" s="1"/>
  <c r="O60" i="14"/>
  <c r="W60" i="17"/>
  <c r="R55" i="8"/>
  <c r="R48" i="8"/>
  <c r="W58" i="9"/>
  <c r="W60" i="9" s="1"/>
  <c r="Z42" i="14"/>
  <c r="M17" i="18"/>
  <c r="Y27" i="4"/>
  <c r="Z27" i="9"/>
  <c r="H13" i="6"/>
  <c r="H56" i="6" s="1"/>
  <c r="J56" i="6" s="1"/>
  <c r="R64" i="4"/>
  <c r="Z6" i="20"/>
  <c r="J10" i="3"/>
  <c r="Y41" i="4"/>
  <c r="H13" i="15"/>
  <c r="H56" i="15" s="1"/>
  <c r="J56" i="15" s="1"/>
  <c r="J58" i="15" s="1"/>
  <c r="H16" i="17"/>
  <c r="H58" i="17" s="1"/>
  <c r="J58" i="17" s="1"/>
  <c r="U61" i="20"/>
  <c r="V30" i="8"/>
  <c r="Z36" i="14"/>
  <c r="T58" i="4"/>
  <c r="T62" i="4" s="1"/>
  <c r="T64" i="4" s="1"/>
  <c r="Y38" i="4"/>
  <c r="J44" i="8"/>
  <c r="N7" i="5"/>
  <c r="L24" i="8"/>
  <c r="P24" i="8"/>
  <c r="P44" i="8"/>
  <c r="V60" i="17"/>
  <c r="W61" i="20"/>
  <c r="W63" i="20" s="1"/>
  <c r="V38" i="8"/>
  <c r="Z13" i="8"/>
  <c r="Z65" i="8" s="1"/>
  <c r="Z67" i="8" s="1"/>
  <c r="R44" i="8"/>
  <c r="T38" i="8"/>
  <c r="N24" i="8"/>
  <c r="L38" i="8"/>
  <c r="N55" i="8"/>
  <c r="V24" i="8"/>
  <c r="V44" i="8"/>
  <c r="V55" i="8"/>
  <c r="J48" i="8"/>
  <c r="P38" i="8"/>
  <c r="Z26" i="9"/>
  <c r="M23" i="12"/>
  <c r="Z7" i="9"/>
  <c r="N39" i="5"/>
  <c r="M37" i="5" s="1"/>
  <c r="M60" i="14"/>
  <c r="T55" i="8"/>
  <c r="S60" i="17"/>
  <c r="H13" i="19"/>
  <c r="H57" i="19" s="1"/>
  <c r="J57" i="19" s="1"/>
  <c r="H13" i="3"/>
  <c r="H57" i="3" s="1"/>
  <c r="J57" i="3" s="1"/>
  <c r="N62" i="4"/>
  <c r="N64" i="4" s="1"/>
  <c r="N23" i="5"/>
  <c r="N30" i="8"/>
  <c r="N44" i="8"/>
  <c r="L55" i="8"/>
  <c r="T60" i="14"/>
  <c r="Z22" i="14"/>
  <c r="U58" i="14"/>
  <c r="U60" i="14" s="1"/>
  <c r="H13" i="18"/>
  <c r="H56" i="18" s="1"/>
  <c r="J56" i="18" s="1"/>
  <c r="Z25" i="9"/>
  <c r="U60" i="17"/>
  <c r="Z56" i="17"/>
  <c r="Z9" i="14"/>
  <c r="Z54" i="17"/>
  <c r="Z21" i="9"/>
  <c r="Z31" i="9"/>
  <c r="H13" i="13"/>
  <c r="H56" i="13" s="1"/>
  <c r="J56" i="13" s="1"/>
  <c r="T18" i="8"/>
  <c r="T48" i="8"/>
  <c r="R60" i="17"/>
  <c r="P58" i="14"/>
  <c r="P60" i="14" s="1"/>
  <c r="P18" i="8"/>
  <c r="L30" i="8"/>
  <c r="L48" i="8"/>
  <c r="P48" i="8"/>
  <c r="H16" i="9"/>
  <c r="H58" i="9" s="1"/>
  <c r="J58" i="9" s="1"/>
  <c r="T60" i="9"/>
  <c r="V60" i="9"/>
  <c r="L31" i="15"/>
  <c r="N31" i="15" s="1"/>
  <c r="Z56" i="14"/>
  <c r="M27" i="15"/>
  <c r="Y22" i="4"/>
  <c r="M20" i="12"/>
  <c r="S60" i="9"/>
  <c r="U60" i="9"/>
  <c r="L60" i="9"/>
  <c r="Z46" i="14"/>
  <c r="V60" i="14"/>
  <c r="M20" i="18"/>
  <c r="V18" i="8"/>
  <c r="V48" i="8"/>
  <c r="L10" i="8"/>
  <c r="P55" i="8"/>
  <c r="J55" i="8"/>
  <c r="M21" i="5"/>
  <c r="R18" i="8"/>
  <c r="J18" i="8"/>
  <c r="M44" i="12"/>
  <c r="Z47" i="9"/>
  <c r="Y20" i="4"/>
  <c r="N17" i="5"/>
  <c r="M16" i="5" s="1"/>
  <c r="J60" i="9"/>
  <c r="Y47" i="4"/>
  <c r="N44" i="5"/>
  <c r="O63" i="20"/>
  <c r="Z20" i="9"/>
  <c r="X13" i="9"/>
  <c r="Z13" i="9" s="1"/>
  <c r="N63" i="20"/>
  <c r="X8" i="20"/>
  <c r="M7" i="15"/>
  <c r="M10" i="15" s="1"/>
  <c r="N10" i="15" s="1"/>
  <c r="M33" i="18"/>
  <c r="M62" i="4"/>
  <c r="M64" i="4" s="1"/>
  <c r="H16" i="20"/>
  <c r="H61" i="20" s="1"/>
  <c r="J61" i="20" s="1"/>
  <c r="J63" i="20" s="1"/>
  <c r="L60" i="14"/>
  <c r="U63" i="20"/>
  <c r="L26" i="15"/>
  <c r="L37" i="12"/>
  <c r="J10" i="7"/>
  <c r="J58" i="7" s="1"/>
  <c r="Y7" i="4"/>
  <c r="P30" i="8"/>
  <c r="M25" i="15"/>
  <c r="Z37" i="14"/>
  <c r="Z51" i="14"/>
  <c r="X25" i="14"/>
  <c r="Z25" i="14" s="1"/>
  <c r="Z51" i="17"/>
  <c r="Z42" i="17"/>
  <c r="M58" i="9"/>
  <c r="M60" i="9" s="1"/>
  <c r="S13" i="14"/>
  <c r="X13" i="14" s="1"/>
  <c r="Z52" i="17"/>
  <c r="T63" i="20"/>
  <c r="M51" i="15"/>
  <c r="M10" i="12"/>
  <c r="H13" i="1"/>
  <c r="H57" i="1" s="1"/>
  <c r="J57" i="1" s="1"/>
  <c r="J59" i="1" s="1"/>
  <c r="X47" i="14"/>
  <c r="T24" i="8"/>
  <c r="Q60" i="17"/>
  <c r="P60" i="9"/>
  <c r="R60" i="9"/>
  <c r="L37" i="15"/>
  <c r="N37" i="15" s="1"/>
  <c r="Y18" i="4"/>
  <c r="Y6" i="4"/>
  <c r="N10" i="8"/>
  <c r="H13" i="7"/>
  <c r="H56" i="7" s="1"/>
  <c r="M43" i="18"/>
  <c r="J24" i="8"/>
  <c r="M14" i="5"/>
  <c r="W58" i="4"/>
  <c r="Y53" i="4"/>
  <c r="N50" i="5"/>
  <c r="M31" i="5"/>
  <c r="M24" i="18"/>
  <c r="Z27" i="17"/>
  <c r="V13" i="8"/>
  <c r="M17" i="15"/>
  <c r="L16" i="15" s="1"/>
  <c r="Z7" i="20"/>
  <c r="J59" i="3"/>
  <c r="X25" i="20"/>
  <c r="M52" i="12"/>
  <c r="Z55" i="9"/>
  <c r="H13" i="2"/>
  <c r="H57" i="2" s="1"/>
  <c r="Y21" i="4"/>
  <c r="H13" i="5"/>
  <c r="H57" i="5" s="1"/>
  <c r="J57" i="5" s="1"/>
  <c r="J59" i="5" s="1"/>
  <c r="W61" i="4"/>
  <c r="J10" i="8"/>
  <c r="J38" i="8"/>
  <c r="L18" i="8"/>
  <c r="L13" i="8" s="1"/>
  <c r="M33" i="12"/>
  <c r="L31" i="12" s="1"/>
  <c r="Z36" i="9"/>
  <c r="X58" i="9"/>
  <c r="Z58" i="9" s="1"/>
  <c r="Z45" i="9"/>
  <c r="M42" i="12"/>
  <c r="L41" i="12" s="1"/>
  <c r="M50" i="12"/>
  <c r="Z53" i="9"/>
  <c r="L21" i="12"/>
  <c r="L13" i="4"/>
  <c r="W9" i="4"/>
  <c r="N60" i="9"/>
  <c r="M38" i="18"/>
  <c r="L37" i="18" s="1"/>
  <c r="N37" i="18" s="1"/>
  <c r="Z41" i="17"/>
  <c r="M44" i="18"/>
  <c r="Z47" i="17"/>
  <c r="T58" i="17"/>
  <c r="T60" i="17" s="1"/>
  <c r="X22" i="17"/>
  <c r="H16" i="4"/>
  <c r="H62" i="4" s="1"/>
  <c r="J62" i="4" s="1"/>
  <c r="J64" i="4" s="1"/>
  <c r="N49" i="5"/>
  <c r="Y52" i="4"/>
  <c r="Z52" i="14"/>
  <c r="M49" i="15"/>
  <c r="X25" i="17"/>
  <c r="M58" i="17"/>
  <c r="M60" i="17" s="1"/>
  <c r="M27" i="18"/>
  <c r="Z30" i="17"/>
  <c r="Y25" i="4"/>
  <c r="M27" i="12"/>
  <c r="L26" i="12" s="1"/>
  <c r="Z30" i="9"/>
  <c r="H13" i="12"/>
  <c r="H56" i="12" s="1"/>
  <c r="J56" i="12" s="1"/>
  <c r="H16" i="14"/>
  <c r="H58" i="14" s="1"/>
  <c r="J58" i="14" s="1"/>
  <c r="J60" i="14" s="1"/>
  <c r="Z6" i="17"/>
  <c r="M6" i="18"/>
  <c r="M9" i="18"/>
  <c r="M52" i="18"/>
  <c r="L47" i="18" s="1"/>
  <c r="N47" i="18" s="1"/>
  <c r="Z55" i="17"/>
  <c r="M45" i="18"/>
  <c r="Z48" i="17"/>
  <c r="M34" i="18"/>
  <c r="Z37" i="17"/>
  <c r="R13" i="20"/>
  <c r="R63" i="20" s="1"/>
  <c r="M41" i="5"/>
  <c r="M26" i="5"/>
  <c r="H13" i="16"/>
  <c r="H56" i="16" s="1"/>
  <c r="J56" i="16" s="1"/>
  <c r="M28" i="18"/>
  <c r="Z31" i="17"/>
  <c r="X7" i="17"/>
  <c r="P13" i="17"/>
  <c r="P60" i="17" s="1"/>
  <c r="N38" i="8"/>
  <c r="N48" i="8"/>
  <c r="M19" i="12"/>
  <c r="Z37" i="9"/>
  <c r="M48" i="12"/>
  <c r="Z46" i="9"/>
  <c r="R24" i="8"/>
  <c r="Z6" i="14"/>
  <c r="Z21" i="14"/>
  <c r="Z27" i="14"/>
  <c r="Z53" i="14"/>
  <c r="M52" i="15"/>
  <c r="Z26" i="17"/>
  <c r="J30" i="8"/>
  <c r="N18" i="8"/>
  <c r="R30" i="8"/>
  <c r="S58" i="14"/>
  <c r="S60" i="14" s="1"/>
  <c r="T30" i="8"/>
  <c r="S61" i="20"/>
  <c r="S63" i="20" s="1"/>
  <c r="L44" i="8"/>
  <c r="R38" i="8"/>
  <c r="X13" i="8"/>
  <c r="X65" i="8" s="1"/>
  <c r="X67" i="8" s="1"/>
  <c r="M13" i="5" l="1"/>
  <c r="J13" i="8"/>
  <c r="T13" i="8"/>
  <c r="T65" i="8" s="1"/>
  <c r="V65" i="8"/>
  <c r="L16" i="12"/>
  <c r="L13" i="12" s="1"/>
  <c r="N13" i="8"/>
  <c r="N65" i="8" s="1"/>
  <c r="N67" i="8" s="1"/>
  <c r="X58" i="14"/>
  <c r="Z58" i="14" s="1"/>
  <c r="R13" i="8"/>
  <c r="R65" i="8" s="1"/>
  <c r="P13" i="8"/>
  <c r="P65" i="8" s="1"/>
  <c r="Z13" i="14"/>
  <c r="M44" i="15"/>
  <c r="L41" i="15" s="1"/>
  <c r="N41" i="15" s="1"/>
  <c r="Z47" i="14"/>
  <c r="L31" i="18"/>
  <c r="N31" i="18" s="1"/>
  <c r="M22" i="15"/>
  <c r="L21" i="15" s="1"/>
  <c r="L13" i="15" s="1"/>
  <c r="N13" i="15" s="1"/>
  <c r="M47" i="5"/>
  <c r="M57" i="5" s="1"/>
  <c r="L65" i="8"/>
  <c r="L67" i="8" s="1"/>
  <c r="N8" i="5"/>
  <c r="N10" i="5" s="1"/>
  <c r="Y9" i="4"/>
  <c r="W62" i="4"/>
  <c r="Y58" i="4"/>
  <c r="Z25" i="17"/>
  <c r="M22" i="18"/>
  <c r="L21" i="18" s="1"/>
  <c r="W13" i="4"/>
  <c r="L64" i="4"/>
  <c r="X13" i="20"/>
  <c r="L47" i="12"/>
  <c r="X58" i="17"/>
  <c r="Z58" i="17" s="1"/>
  <c r="M19" i="18"/>
  <c r="L16" i="18" s="1"/>
  <c r="Z22" i="17"/>
  <c r="Z25" i="20"/>
  <c r="X61" i="20"/>
  <c r="Z61" i="20" s="1"/>
  <c r="J65" i="8"/>
  <c r="J67" i="8" s="1"/>
  <c r="M7" i="18"/>
  <c r="Z7" i="17"/>
  <c r="L26" i="18"/>
  <c r="L47" i="15"/>
  <c r="N47" i="15" s="1"/>
  <c r="L41" i="18"/>
  <c r="N41" i="18" s="1"/>
  <c r="X60" i="9"/>
  <c r="N57" i="5"/>
  <c r="X60" i="14" l="1"/>
  <c r="M56" i="12"/>
  <c r="M58" i="12" s="1"/>
  <c r="J5" i="13" s="1"/>
  <c r="N59" i="5"/>
  <c r="J5" i="12" s="1"/>
  <c r="J10" i="12" s="1"/>
  <c r="J58" i="12" s="1"/>
  <c r="X63" i="20"/>
  <c r="Z13" i="20"/>
  <c r="R5" i="8"/>
  <c r="R10" i="8" s="1"/>
  <c r="R67" i="8" s="1"/>
  <c r="J10" i="13"/>
  <c r="J58" i="13" s="1"/>
  <c r="M56" i="15"/>
  <c r="M56" i="18"/>
  <c r="N56" i="18" s="1"/>
  <c r="L13" i="18"/>
  <c r="N13" i="18" s="1"/>
  <c r="J5" i="6"/>
  <c r="W64" i="4"/>
  <c r="Y13" i="4"/>
  <c r="P5" i="8" l="1"/>
  <c r="P10" i="8" s="1"/>
  <c r="P67" i="8" s="1"/>
  <c r="J10" i="6"/>
  <c r="J58" i="6" s="1"/>
  <c r="N56" i="15"/>
  <c r="M58" i="15"/>
  <c r="J5" i="18" l="1"/>
  <c r="J10" i="18" s="1"/>
  <c r="J58" i="18" s="1"/>
  <c r="J5" i="16"/>
  <c r="J5" i="17"/>
  <c r="J13" i="17" l="1"/>
  <c r="J60" i="17" s="1"/>
  <c r="X5" i="17"/>
  <c r="J10" i="16"/>
  <c r="J58" i="16" s="1"/>
  <c r="T5" i="8"/>
  <c r="T10" i="8" s="1"/>
  <c r="T67" i="8" s="1"/>
  <c r="Z5" i="17" l="1"/>
  <c r="M5" i="18"/>
  <c r="M10" i="18" s="1"/>
  <c r="X13" i="17"/>
  <c r="X60" i="17" l="1"/>
  <c r="Z13" i="17"/>
  <c r="M58" i="18"/>
  <c r="J5" i="19" s="1"/>
  <c r="N10" i="18"/>
  <c r="J10" i="19" l="1"/>
  <c r="J59" i="19" s="1"/>
  <c r="V5" i="8"/>
  <c r="V10" i="8" s="1"/>
  <c r="V67" i="8" s="1"/>
</calcChain>
</file>

<file path=xl/comments1.xml><?xml version="1.0" encoding="utf-8"?>
<comments xmlns="http://schemas.openxmlformats.org/spreadsheetml/2006/main">
  <authors>
    <author>Plasilova</author>
    <author>PC</author>
  </authors>
  <commentList>
    <comment ref="N6" authorId="0" shapeId="0">
      <text>
        <r>
          <rPr>
            <b/>
            <sz val="9"/>
            <color indexed="81"/>
            <rFont val="Tahoma"/>
            <charset val="1"/>
          </rPr>
          <t>Plasilova:</t>
        </r>
        <r>
          <rPr>
            <sz val="9"/>
            <color indexed="81"/>
            <rFont val="Tahoma"/>
            <charset val="1"/>
          </rPr>
          <t xml:space="preserve">
žádost o prominutí příspěvku-Jan Bartejs 8.A</t>
        </r>
      </text>
    </comment>
    <comment ref="N7" authorId="0" shapeId="0">
      <text>
        <r>
          <rPr>
            <b/>
            <sz val="9"/>
            <color indexed="81"/>
            <rFont val="Tahoma"/>
            <charset val="1"/>
          </rPr>
          <t>Plasilova:</t>
        </r>
        <r>
          <rPr>
            <sz val="9"/>
            <color indexed="81"/>
            <rFont val="Tahoma"/>
            <charset val="1"/>
          </rPr>
          <t xml:space="preserve">
Dar Město V.M.
</t>
        </r>
      </text>
    </comment>
    <comment ref="R21" authorId="1" shapeId="0">
      <text>
        <r>
          <rPr>
            <b/>
            <sz val="8"/>
            <color indexed="81"/>
            <rFont val="Tahoma"/>
            <charset val="238"/>
          </rPr>
          <t xml:space="preserve">Plašilová:
</t>
        </r>
        <r>
          <rPr>
            <sz val="8"/>
            <color indexed="81"/>
            <rFont val="Tahoma"/>
            <charset val="238"/>
          </rPr>
          <t xml:space="preserve">3.A Praha
</t>
        </r>
      </text>
    </comment>
    <comment ref="S21" authorId="1" shapeId="0">
      <text>
        <r>
          <rPr>
            <b/>
            <sz val="8"/>
            <color indexed="81"/>
            <rFont val="Tahoma"/>
            <charset val="238"/>
          </rPr>
          <t>Plašilová:
1.A
2.A</t>
        </r>
        <r>
          <rPr>
            <sz val="8"/>
            <color indexed="81"/>
            <rFont val="Tahoma"/>
            <charset val="238"/>
          </rPr>
          <t xml:space="preserve">
3.C
1.C
</t>
        </r>
      </text>
    </comment>
    <comment ref="T21" authorId="0" shapeId="0">
      <text>
        <r>
          <rPr>
            <b/>
            <sz val="9"/>
            <color indexed="81"/>
            <rFont val="Tahoma"/>
            <charset val="1"/>
          </rPr>
          <t>Plasilova:</t>
        </r>
        <r>
          <rPr>
            <sz val="9"/>
            <color indexed="81"/>
            <rFont val="Tahoma"/>
            <charset val="1"/>
          </rPr>
          <t xml:space="preserve">
7.A
</t>
        </r>
      </text>
    </comment>
    <comment ref="M42" authorId="0" shapeId="0">
      <text>
        <r>
          <rPr>
            <b/>
            <sz val="9"/>
            <color indexed="81"/>
            <rFont val="Tahoma"/>
            <charset val="1"/>
          </rPr>
          <t>Plasilova:</t>
        </r>
        <r>
          <rPr>
            <sz val="9"/>
            <color indexed="81"/>
            <rFont val="Tahoma"/>
            <charset val="1"/>
          </rPr>
          <t xml:space="preserve">
Předplatné Horácké divadlo Jihlava
</t>
        </r>
      </text>
    </comment>
    <comment ref="N60" authorId="0" shapeId="0">
      <text>
        <r>
          <rPr>
            <b/>
            <sz val="9"/>
            <color indexed="81"/>
            <rFont val="Tahoma"/>
            <charset val="1"/>
          </rPr>
          <t>Plasilova:</t>
        </r>
        <r>
          <rPr>
            <sz val="9"/>
            <color indexed="81"/>
            <rFont val="Tahoma"/>
            <charset val="1"/>
          </rPr>
          <t xml:space="preserve">
úhrada půjčky členům Sdružení
</t>
        </r>
      </text>
    </comment>
  </commentList>
</comments>
</file>

<file path=xl/comments2.xml><?xml version="1.0" encoding="utf-8"?>
<comments xmlns="http://schemas.openxmlformats.org/spreadsheetml/2006/main">
  <authors>
    <author>Plasilova</author>
  </authors>
  <commentList>
    <comment ref="O7" authorId="0" shapeId="0">
      <text>
        <r>
          <rPr>
            <b/>
            <sz val="9"/>
            <color indexed="81"/>
            <rFont val="Tahoma"/>
            <charset val="1"/>
          </rPr>
          <t>Plasilova:</t>
        </r>
        <r>
          <rPr>
            <sz val="9"/>
            <color indexed="81"/>
            <rFont val="Tahoma"/>
            <charset val="1"/>
          </rPr>
          <t xml:space="preserve">
Dar Město V.M.
</t>
        </r>
      </text>
    </comment>
    <comment ref="T21" authorId="0" shapeId="0">
      <text>
        <r>
          <rPr>
            <b/>
            <sz val="9"/>
            <color indexed="81"/>
            <rFont val="Tahoma"/>
            <charset val="1"/>
          </rPr>
          <t>Plasilova:</t>
        </r>
        <r>
          <rPr>
            <sz val="9"/>
            <color indexed="81"/>
            <rFont val="Tahoma"/>
            <charset val="1"/>
          </rPr>
          <t xml:space="preserve">
1.C, 5.A, 7.A</t>
        </r>
      </text>
    </comment>
    <comment ref="U21" authorId="0" shapeId="0">
      <text>
        <r>
          <rPr>
            <b/>
            <sz val="9"/>
            <color indexed="81"/>
            <rFont val="Tahoma"/>
            <charset val="1"/>
          </rPr>
          <t>Plasilova:</t>
        </r>
        <r>
          <rPr>
            <sz val="9"/>
            <color indexed="81"/>
            <rFont val="Tahoma"/>
            <charset val="1"/>
          </rPr>
          <t xml:space="preserve">
2.C, 1.A
</t>
        </r>
      </text>
    </comment>
    <comment ref="T27" authorId="0" shapeId="0">
      <text>
        <r>
          <rPr>
            <b/>
            <sz val="9"/>
            <color indexed="81"/>
            <rFont val="Tahoma"/>
            <charset val="1"/>
          </rPr>
          <t>Plasilova:</t>
        </r>
        <r>
          <rPr>
            <sz val="9"/>
            <color indexed="81"/>
            <rFont val="Tahoma"/>
            <charset val="1"/>
          </rPr>
          <t xml:space="preserve">
H.Pařízková - botanický kurz
</t>
        </r>
      </text>
    </comment>
    <comment ref="U55" authorId="0" shapeId="0">
      <text>
        <r>
          <rPr>
            <b/>
            <sz val="9"/>
            <color indexed="81"/>
            <rFont val="Tahoma"/>
            <charset val="1"/>
          </rPr>
          <t>Plasilova:</t>
        </r>
        <r>
          <rPr>
            <sz val="9"/>
            <color indexed="81"/>
            <rFont val="Tahoma"/>
            <charset val="1"/>
          </rPr>
          <t xml:space="preserve">
Dohoda - zdravotník 3.000,-
</t>
        </r>
      </text>
    </comment>
  </commentList>
</comments>
</file>

<file path=xl/comments3.xml><?xml version="1.0" encoding="utf-8"?>
<comments xmlns="http://schemas.openxmlformats.org/spreadsheetml/2006/main">
  <authors>
    <author>Plasilova</author>
  </authors>
  <commentList>
    <comment ref="N21" authorId="0" shapeId="0">
      <text>
        <r>
          <rPr>
            <b/>
            <sz val="9"/>
            <color indexed="81"/>
            <rFont val="Tahoma"/>
            <charset val="1"/>
          </rPr>
          <t>Plasilova:</t>
        </r>
        <r>
          <rPr>
            <sz val="9"/>
            <color indexed="81"/>
            <rFont val="Tahoma"/>
            <charset val="1"/>
          </rPr>
          <t xml:space="preserve">
3.A
</t>
        </r>
      </text>
    </comment>
    <comment ref="S21" authorId="0" shapeId="0">
      <text>
        <r>
          <rPr>
            <b/>
            <sz val="9"/>
            <color indexed="81"/>
            <rFont val="Tahoma"/>
            <charset val="1"/>
          </rPr>
          <t>Plasilova:</t>
        </r>
        <r>
          <rPr>
            <sz val="9"/>
            <color indexed="81"/>
            <rFont val="Tahoma"/>
            <charset val="1"/>
          </rPr>
          <t xml:space="preserve">
2.C
</t>
        </r>
      </text>
    </comment>
    <comment ref="T21" authorId="0" shapeId="0">
      <text>
        <r>
          <rPr>
            <b/>
            <sz val="9"/>
            <color indexed="81"/>
            <rFont val="Tahoma"/>
            <charset val="1"/>
          </rPr>
          <t>Plasilova:</t>
        </r>
        <r>
          <rPr>
            <sz val="9"/>
            <color indexed="81"/>
            <rFont val="Tahoma"/>
            <charset val="1"/>
          </rPr>
          <t xml:space="preserve">
2.A, 6.A</t>
        </r>
      </text>
    </comment>
    <comment ref="U21" authorId="0" shapeId="0">
      <text>
        <r>
          <rPr>
            <b/>
            <sz val="9"/>
            <color indexed="81"/>
            <rFont val="Tahoma"/>
            <charset val="1"/>
          </rPr>
          <t>Plasilova:</t>
        </r>
        <r>
          <rPr>
            <sz val="9"/>
            <color indexed="81"/>
            <rFont val="Tahoma"/>
            <charset val="1"/>
          </rPr>
          <t xml:space="preserve">
1.A, 1.C
</t>
        </r>
      </text>
    </comment>
    <comment ref="W27" authorId="0" shapeId="0">
      <text>
        <r>
          <rPr>
            <b/>
            <sz val="9"/>
            <color indexed="81"/>
            <rFont val="Tahoma"/>
            <family val="2"/>
            <charset val="238"/>
          </rPr>
          <t>Plasilova:</t>
        </r>
        <r>
          <rPr>
            <sz val="9"/>
            <color indexed="81"/>
            <rFont val="Tahoma"/>
            <family val="2"/>
            <charset val="238"/>
          </rPr>
          <t xml:space="preserve">
H.Pařízková-Mezinárodní zeměpisná olympiáda v Německu - příspěvek 5.000,- (část v 5.5)</t>
        </r>
      </text>
    </comment>
  </commentList>
</comments>
</file>

<file path=xl/comments4.xml><?xml version="1.0" encoding="utf-8"?>
<comments xmlns="http://schemas.openxmlformats.org/spreadsheetml/2006/main">
  <authors>
    <author>Jitka</author>
  </authors>
  <commentList>
    <comment ref="T21" authorId="0" shapeId="0">
      <text>
        <r>
          <rPr>
            <b/>
            <sz val="9"/>
            <color indexed="81"/>
            <rFont val="Tahoma"/>
            <family val="2"/>
            <charset val="238"/>
          </rPr>
          <t>Jitka:</t>
        </r>
        <r>
          <rPr>
            <sz val="9"/>
            <color indexed="81"/>
            <rFont val="Tahoma"/>
            <family val="2"/>
            <charset val="238"/>
          </rPr>
          <t xml:space="preserve">
3.C, 6.A, 7.A
</t>
        </r>
      </text>
    </comment>
    <comment ref="U21" authorId="0" shapeId="0">
      <text>
        <r>
          <rPr>
            <b/>
            <sz val="9"/>
            <color indexed="81"/>
            <rFont val="Tahoma"/>
            <charset val="1"/>
          </rPr>
          <t>Jitka:</t>
        </r>
        <r>
          <rPr>
            <sz val="9"/>
            <color indexed="81"/>
            <rFont val="Tahoma"/>
            <charset val="1"/>
          </rPr>
          <t xml:space="preserve">
1.C, 2.A, 2.C</t>
        </r>
      </text>
    </comment>
    <comment ref="T22" authorId="0" shapeId="0">
      <text>
        <r>
          <rPr>
            <b/>
            <sz val="9"/>
            <color indexed="81"/>
            <rFont val="Tahoma"/>
            <charset val="1"/>
          </rPr>
          <t>Jitka:</t>
        </r>
        <r>
          <rPr>
            <sz val="9"/>
            <color indexed="81"/>
            <rFont val="Tahoma"/>
            <charset val="1"/>
          </rPr>
          <t xml:space="preserve">
Paříž, Anglie
</t>
        </r>
      </text>
    </comment>
  </commentList>
</comments>
</file>

<file path=xl/comments5.xml><?xml version="1.0" encoding="utf-8"?>
<comments xmlns="http://schemas.openxmlformats.org/spreadsheetml/2006/main">
  <authors>
    <author>Jitka</author>
  </authors>
  <commentList>
    <comment ref="O10" authorId="0" shapeId="0">
      <text>
        <r>
          <rPr>
            <b/>
            <sz val="9"/>
            <color indexed="81"/>
            <rFont val="Tahoma"/>
            <charset val="1"/>
          </rPr>
          <t>Jitka:</t>
        </r>
        <r>
          <rPr>
            <sz val="9"/>
            <color indexed="81"/>
            <rFont val="Tahoma"/>
            <charset val="1"/>
          </rPr>
          <t xml:space="preserve">
prodej Almanachů
</t>
        </r>
      </text>
    </comment>
    <comment ref="M21" authorId="0" shapeId="0">
      <text>
        <r>
          <rPr>
            <b/>
            <sz val="9"/>
            <color indexed="81"/>
            <rFont val="Tahoma"/>
            <charset val="1"/>
          </rPr>
          <t>Jitka:</t>
        </r>
        <r>
          <rPr>
            <sz val="9"/>
            <color indexed="81"/>
            <rFont val="Tahoma"/>
            <charset val="1"/>
          </rPr>
          <t xml:space="preserve">
3.A
</t>
        </r>
      </text>
    </comment>
    <comment ref="N21" authorId="0" shapeId="0">
      <text>
        <r>
          <rPr>
            <b/>
            <sz val="9"/>
            <color indexed="81"/>
            <rFont val="Tahoma"/>
            <charset val="1"/>
          </rPr>
          <t>Jitka:</t>
        </r>
        <r>
          <rPr>
            <sz val="9"/>
            <color indexed="81"/>
            <rFont val="Tahoma"/>
            <charset val="1"/>
          </rPr>
          <t xml:space="preserve">
2.A
50% 7.A + 50% 3.C
</t>
        </r>
      </text>
    </comment>
    <comment ref="O21" authorId="0" shapeId="0">
      <text>
        <r>
          <rPr>
            <b/>
            <sz val="9"/>
            <color indexed="81"/>
            <rFont val="Tahoma"/>
            <charset val="1"/>
          </rPr>
          <t>Jitka:</t>
        </r>
        <r>
          <rPr>
            <sz val="9"/>
            <color indexed="81"/>
            <rFont val="Tahoma"/>
            <charset val="1"/>
          </rPr>
          <t xml:space="preserve">
50% 6.A + 50% 2.C
</t>
        </r>
      </text>
    </comment>
    <comment ref="M22" authorId="0" shapeId="0">
      <text>
        <r>
          <rPr>
            <b/>
            <sz val="9"/>
            <color indexed="81"/>
            <rFont val="Tahoma"/>
            <charset val="1"/>
          </rPr>
          <t>Jitka:</t>
        </r>
        <r>
          <rPr>
            <sz val="9"/>
            <color indexed="81"/>
            <rFont val="Tahoma"/>
            <charset val="1"/>
          </rPr>
          <t xml:space="preserve">
Polsko
Vídeň
</t>
        </r>
      </text>
    </comment>
    <comment ref="T47" authorId="0" shapeId="0">
      <text>
        <r>
          <rPr>
            <b/>
            <sz val="9"/>
            <color indexed="81"/>
            <rFont val="Tahoma"/>
            <charset val="1"/>
          </rPr>
          <t>Jitka:</t>
        </r>
        <r>
          <rPr>
            <sz val="9"/>
            <color indexed="81"/>
            <rFont val="Tahoma"/>
            <charset val="1"/>
          </rPr>
          <t xml:space="preserve">
RF v házené
</t>
        </r>
      </text>
    </comment>
    <comment ref="L56" authorId="0" shapeId="0">
      <text>
        <r>
          <rPr>
            <b/>
            <sz val="9"/>
            <color indexed="81"/>
            <rFont val="Tahoma"/>
            <family val="2"/>
            <charset val="238"/>
          </rPr>
          <t>Jitka:</t>
        </r>
        <r>
          <rPr>
            <sz val="9"/>
            <color indexed="81"/>
            <rFont val="Tahoma"/>
            <family val="2"/>
            <charset val="238"/>
          </rPr>
          <t xml:space="preserve">
vstupenky Polsko
</t>
        </r>
      </text>
    </comment>
    <comment ref="N56" authorId="0" shapeId="0">
      <text>
        <r>
          <rPr>
            <b/>
            <sz val="9"/>
            <color indexed="81"/>
            <rFont val="Tahoma"/>
            <family val="2"/>
            <charset val="238"/>
          </rPr>
          <t>Jitka:</t>
        </r>
        <r>
          <rPr>
            <sz val="9"/>
            <color indexed="81"/>
            <rFont val="Tahoma"/>
            <family val="2"/>
            <charset val="238"/>
          </rPr>
          <t xml:space="preserve">
instalace Bakaláři
</t>
        </r>
      </text>
    </comment>
    <comment ref="U56" authorId="0" shapeId="0">
      <text>
        <r>
          <rPr>
            <b/>
            <sz val="9"/>
            <color indexed="81"/>
            <rFont val="Tahoma"/>
            <charset val="1"/>
          </rPr>
          <t>Jitka:</t>
        </r>
        <r>
          <rPr>
            <sz val="9"/>
            <color indexed="81"/>
            <rFont val="Tahoma"/>
            <charset val="1"/>
          </rPr>
          <t xml:space="preserve">
Studijní stipendium H.Pařízková 2000,-
</t>
        </r>
      </text>
    </comment>
  </commentList>
</comments>
</file>

<file path=xl/comments6.xml><?xml version="1.0" encoding="utf-8"?>
<comments xmlns="http://schemas.openxmlformats.org/spreadsheetml/2006/main">
  <authors>
    <author>Macinka</author>
  </authors>
  <commentList>
    <comment ref="L3" authorId="0" shapeId="0">
      <text>
        <r>
          <rPr>
            <sz val="9"/>
            <color indexed="81"/>
            <rFont val="Tahoma"/>
            <charset val="1"/>
          </rPr>
          <t xml:space="preserve">hodnoty skutečnosti dokopírovat z čerpání-detail 14_15 TOTAL položek
</t>
        </r>
      </text>
    </comment>
  </commentList>
</comments>
</file>

<file path=xl/comments7.xml><?xml version="1.0" encoding="utf-8"?>
<comments xmlns="http://schemas.openxmlformats.org/spreadsheetml/2006/main">
  <authors>
    <author>Plasilova</author>
    <author>Jitka</author>
    <author>Macinka</author>
  </authors>
  <commentList>
    <comment ref="N25" authorId="0" shapeId="0">
      <text>
        <r>
          <rPr>
            <b/>
            <sz val="9"/>
            <color indexed="81"/>
            <rFont val="Tahoma"/>
            <charset val="1"/>
          </rPr>
          <t>Plasilova:</t>
        </r>
        <r>
          <rPr>
            <sz val="9"/>
            <color indexed="81"/>
            <rFont val="Tahoma"/>
            <charset val="1"/>
          </rPr>
          <t xml:space="preserve">
zvýšeno na 26.000,-
</t>
        </r>
      </text>
    </comment>
    <comment ref="T25" authorId="1" shapeId="0">
      <text>
        <r>
          <rPr>
            <b/>
            <sz val="9"/>
            <color indexed="81"/>
            <rFont val="Tahoma"/>
            <charset val="1"/>
          </rPr>
          <t>Jitka:</t>
        </r>
        <r>
          <rPr>
            <sz val="9"/>
            <color indexed="81"/>
            <rFont val="Tahoma"/>
            <charset val="1"/>
          </rPr>
          <t xml:space="preserve">
zvýšeno na 35.000,-
</t>
        </r>
      </text>
    </comment>
    <comment ref="N31" authorId="0" shapeId="0">
      <text>
        <r>
          <rPr>
            <b/>
            <sz val="9"/>
            <color indexed="81"/>
            <rFont val="Tahoma"/>
            <charset val="1"/>
          </rPr>
          <t>Plasilova:</t>
        </r>
        <r>
          <rPr>
            <sz val="9"/>
            <color indexed="81"/>
            <rFont val="Tahoma"/>
            <charset val="1"/>
          </rPr>
          <t xml:space="preserve">
zvýšeno na 13.000,-</t>
        </r>
      </text>
    </comment>
    <comment ref="R31" authorId="0" shapeId="0">
      <text>
        <r>
          <rPr>
            <b/>
            <sz val="9"/>
            <color indexed="81"/>
            <rFont val="Tahoma"/>
            <family val="2"/>
            <charset val="238"/>
          </rPr>
          <t>Plasilova:</t>
        </r>
        <r>
          <rPr>
            <sz val="9"/>
            <color indexed="81"/>
            <rFont val="Tahoma"/>
            <family val="2"/>
            <charset val="238"/>
          </rPr>
          <t xml:space="preserve">
zvýšeno na 17.300,-</t>
        </r>
      </text>
    </comment>
    <comment ref="T31" authorId="1" shapeId="0">
      <text>
        <r>
          <rPr>
            <b/>
            <sz val="9"/>
            <color indexed="81"/>
            <rFont val="Tahoma"/>
            <charset val="1"/>
          </rPr>
          <t>Jitka:</t>
        </r>
        <r>
          <rPr>
            <sz val="9"/>
            <color indexed="81"/>
            <rFont val="Tahoma"/>
            <charset val="1"/>
          </rPr>
          <t xml:space="preserve">
zvýšeno na 17.000,-</t>
        </r>
      </text>
    </comment>
    <comment ref="X31" authorId="2" shapeId="0">
      <text>
        <r>
          <rPr>
            <sz val="9"/>
            <color indexed="81"/>
            <rFont val="Tahoma"/>
            <charset val="1"/>
          </rPr>
          <t xml:space="preserve">navýšeno na 17.000,-
</t>
        </r>
      </text>
    </comment>
    <comment ref="V45" authorId="1" shapeId="0">
      <text>
        <r>
          <rPr>
            <b/>
            <sz val="9"/>
            <color indexed="81"/>
            <rFont val="Tahoma"/>
            <charset val="1"/>
          </rPr>
          <t>Jitka:</t>
        </r>
        <r>
          <rPr>
            <sz val="9"/>
            <color indexed="81"/>
            <rFont val="Tahoma"/>
            <charset val="1"/>
          </rPr>
          <t xml:space="preserve">
zvýšeno na 26.000,-</t>
        </r>
      </text>
    </comment>
    <comment ref="X45" authorId="1" shapeId="0">
      <text>
        <r>
          <rPr>
            <b/>
            <sz val="9"/>
            <color indexed="81"/>
            <rFont val="Tahoma"/>
            <charset val="1"/>
          </rPr>
          <t>Jitka:</t>
        </r>
        <r>
          <rPr>
            <sz val="9"/>
            <color indexed="81"/>
            <rFont val="Tahoma"/>
            <charset val="1"/>
          </rPr>
          <t xml:space="preserve">
zvýšeno na 26.000,-</t>
        </r>
      </text>
    </comment>
    <comment ref="J49" authorId="0" shapeId="0">
      <text>
        <r>
          <rPr>
            <b/>
            <sz val="9"/>
            <color indexed="81"/>
            <rFont val="Tahoma"/>
            <charset val="1"/>
          </rPr>
          <t>Plasilova:</t>
        </r>
        <r>
          <rPr>
            <sz val="9"/>
            <color indexed="81"/>
            <rFont val="Tahoma"/>
            <charset val="1"/>
          </rPr>
          <t xml:space="preserve">
600,-/žáka
</t>
        </r>
      </text>
    </comment>
    <comment ref="L49" authorId="0" shapeId="0">
      <text>
        <r>
          <rPr>
            <b/>
            <sz val="9"/>
            <color indexed="81"/>
            <rFont val="Tahoma"/>
            <charset val="1"/>
          </rPr>
          <t>Plasilova:</t>
        </r>
        <r>
          <rPr>
            <sz val="9"/>
            <color indexed="81"/>
            <rFont val="Tahoma"/>
            <charset val="1"/>
          </rPr>
          <t xml:space="preserve">
650,-/žáka</t>
        </r>
      </text>
    </comment>
    <comment ref="N49" authorId="0" shapeId="0">
      <text>
        <r>
          <rPr>
            <b/>
            <sz val="9"/>
            <color indexed="81"/>
            <rFont val="Tahoma"/>
            <charset val="1"/>
          </rPr>
          <t>Plasilova:</t>
        </r>
        <r>
          <rPr>
            <sz val="9"/>
            <color indexed="81"/>
            <rFont val="Tahoma"/>
            <charset val="1"/>
          </rPr>
          <t xml:space="preserve">
650,-/žáka
</t>
        </r>
      </text>
    </comment>
    <comment ref="P49" authorId="0" shapeId="0">
      <text>
        <r>
          <rPr>
            <b/>
            <sz val="9"/>
            <color indexed="81"/>
            <rFont val="Tahoma"/>
            <charset val="1"/>
          </rPr>
          <t>Plasilova:</t>
        </r>
        <r>
          <rPr>
            <sz val="9"/>
            <color indexed="81"/>
            <rFont val="Tahoma"/>
            <charset val="1"/>
          </rPr>
          <t xml:space="preserve">
700,-/žáka
</t>
        </r>
      </text>
    </comment>
    <comment ref="R49" authorId="0" shapeId="0">
      <text>
        <r>
          <rPr>
            <b/>
            <sz val="9"/>
            <color indexed="81"/>
            <rFont val="Tahoma"/>
            <family val="2"/>
            <charset val="238"/>
          </rPr>
          <t>Plasilova:</t>
        </r>
        <r>
          <rPr>
            <sz val="9"/>
            <color indexed="81"/>
            <rFont val="Tahoma"/>
            <family val="2"/>
            <charset val="238"/>
          </rPr>
          <t xml:space="preserve">
700,-/žáka
</t>
        </r>
      </text>
    </comment>
    <comment ref="T49" authorId="0" shapeId="0">
      <text>
        <r>
          <rPr>
            <b/>
            <sz val="9"/>
            <color indexed="81"/>
            <rFont val="Tahoma"/>
            <charset val="1"/>
          </rPr>
          <t>Plasilova:</t>
        </r>
        <r>
          <rPr>
            <sz val="9"/>
            <color indexed="81"/>
            <rFont val="Tahoma"/>
            <charset val="1"/>
          </rPr>
          <t xml:space="preserve">
700,-/žáka
</t>
        </r>
      </text>
    </comment>
    <comment ref="V49" authorId="0" shapeId="0">
      <text>
        <r>
          <rPr>
            <b/>
            <sz val="9"/>
            <color indexed="81"/>
            <rFont val="Tahoma"/>
            <charset val="1"/>
          </rPr>
          <t>Plasilova:</t>
        </r>
        <r>
          <rPr>
            <sz val="9"/>
            <color indexed="81"/>
            <rFont val="Tahoma"/>
            <charset val="1"/>
          </rPr>
          <t xml:space="preserve">
700,-/žáka
</t>
        </r>
      </text>
    </comment>
    <comment ref="X49" authorId="0" shapeId="0">
      <text>
        <r>
          <rPr>
            <b/>
            <sz val="9"/>
            <color indexed="81"/>
            <rFont val="Tahoma"/>
            <charset val="1"/>
          </rPr>
          <t>Plasilova:</t>
        </r>
        <r>
          <rPr>
            <sz val="9"/>
            <color indexed="81"/>
            <rFont val="Tahoma"/>
            <charset val="1"/>
          </rPr>
          <t xml:space="preserve">
700,-/žáka
</t>
        </r>
      </text>
    </comment>
    <comment ref="N51" authorId="0" shapeId="0">
      <text>
        <r>
          <rPr>
            <b/>
            <sz val="9"/>
            <color indexed="81"/>
            <rFont val="Tahoma"/>
            <charset val="1"/>
          </rPr>
          <t>Plasilova:</t>
        </r>
        <r>
          <rPr>
            <sz val="9"/>
            <color indexed="81"/>
            <rFont val="Tahoma"/>
            <charset val="1"/>
          </rPr>
          <t xml:space="preserve">
zvýšeno na 20.000,-</t>
        </r>
      </text>
    </comment>
    <comment ref="P51" authorId="0" shapeId="0">
      <text>
        <r>
          <rPr>
            <b/>
            <sz val="9"/>
            <color indexed="81"/>
            <rFont val="Tahoma"/>
            <charset val="1"/>
          </rPr>
          <t>Plasilova:</t>
        </r>
        <r>
          <rPr>
            <sz val="9"/>
            <color indexed="81"/>
            <rFont val="Tahoma"/>
            <charset val="1"/>
          </rPr>
          <t xml:space="preserve">
zvýšeno na 50.000,-</t>
        </r>
      </text>
    </comment>
    <comment ref="R51" authorId="0" shapeId="0">
      <text>
        <r>
          <rPr>
            <b/>
            <sz val="9"/>
            <color indexed="81"/>
            <rFont val="Tahoma"/>
            <family val="2"/>
            <charset val="238"/>
          </rPr>
          <t>Plasilova:</t>
        </r>
        <r>
          <rPr>
            <sz val="9"/>
            <color indexed="81"/>
            <rFont val="Tahoma"/>
            <family val="2"/>
            <charset val="238"/>
          </rPr>
          <t xml:space="preserve">
zvýšeno na 30.000,-</t>
        </r>
      </text>
    </comment>
    <comment ref="T51" authorId="1" shapeId="0">
      <text>
        <r>
          <rPr>
            <b/>
            <sz val="9"/>
            <color indexed="81"/>
            <rFont val="Tahoma"/>
            <charset val="1"/>
          </rPr>
          <t>Jitka:</t>
        </r>
        <r>
          <rPr>
            <sz val="9"/>
            <color indexed="81"/>
            <rFont val="Tahoma"/>
            <charset val="1"/>
          </rPr>
          <t xml:space="preserve">
zvýšeno na 50.000,-
</t>
        </r>
      </text>
    </comment>
    <comment ref="V51" authorId="1" shapeId="0">
      <text>
        <r>
          <rPr>
            <b/>
            <sz val="9"/>
            <color indexed="81"/>
            <rFont val="Tahoma"/>
            <charset val="1"/>
          </rPr>
          <t>Jitka:</t>
        </r>
        <r>
          <rPr>
            <sz val="9"/>
            <color indexed="81"/>
            <rFont val="Tahoma"/>
            <charset val="1"/>
          </rPr>
          <t xml:space="preserve">
zvýšeno na 45.000,-
</t>
        </r>
      </text>
    </comment>
    <comment ref="X51" authorId="1" shapeId="0">
      <text>
        <r>
          <rPr>
            <b/>
            <sz val="9"/>
            <color indexed="81"/>
            <rFont val="Tahoma"/>
            <charset val="1"/>
          </rPr>
          <t>Jitka:</t>
        </r>
        <r>
          <rPr>
            <sz val="9"/>
            <color indexed="81"/>
            <rFont val="Tahoma"/>
            <charset val="1"/>
          </rPr>
          <t xml:space="preserve">
zvýšeno na 60.000,-
</t>
        </r>
      </text>
    </comment>
    <comment ref="N61" authorId="0" shapeId="0">
      <text>
        <r>
          <rPr>
            <b/>
            <sz val="9"/>
            <color indexed="81"/>
            <rFont val="Tahoma"/>
            <charset val="1"/>
          </rPr>
          <t>Plasilova:</t>
        </r>
        <r>
          <rPr>
            <sz val="9"/>
            <color indexed="81"/>
            <rFont val="Tahoma"/>
            <charset val="1"/>
          </rPr>
          <t xml:space="preserve">
sníženo na 3.000,-
</t>
        </r>
      </text>
    </comment>
    <comment ref="P61" authorId="0" shapeId="0">
      <text>
        <r>
          <rPr>
            <b/>
            <sz val="9"/>
            <color indexed="81"/>
            <rFont val="Tahoma"/>
            <charset val="1"/>
          </rPr>
          <t>Plasilova:</t>
        </r>
        <r>
          <rPr>
            <sz val="9"/>
            <color indexed="81"/>
            <rFont val="Tahoma"/>
            <charset val="1"/>
          </rPr>
          <t xml:space="preserve">
sníženo na 0,-</t>
        </r>
      </text>
    </comment>
    <comment ref="R61" authorId="0" shapeId="0">
      <text>
        <r>
          <rPr>
            <b/>
            <sz val="9"/>
            <color indexed="81"/>
            <rFont val="Tahoma"/>
            <family val="2"/>
            <charset val="238"/>
          </rPr>
          <t>Plasilova:</t>
        </r>
        <r>
          <rPr>
            <sz val="9"/>
            <color indexed="81"/>
            <rFont val="Tahoma"/>
            <family val="2"/>
            <charset val="238"/>
          </rPr>
          <t xml:space="preserve">
sniženo na 37.700,-</t>
        </r>
      </text>
    </comment>
    <comment ref="T61" authorId="1" shapeId="0">
      <text>
        <r>
          <rPr>
            <b/>
            <sz val="9"/>
            <color indexed="81"/>
            <rFont val="Tahoma"/>
            <charset val="1"/>
          </rPr>
          <t>Jitka:</t>
        </r>
        <r>
          <rPr>
            <sz val="9"/>
            <color indexed="81"/>
            <rFont val="Tahoma"/>
            <charset val="1"/>
          </rPr>
          <t xml:space="preserve">
sníženo na 18.000,-</t>
        </r>
      </text>
    </comment>
    <comment ref="V61" authorId="1" shapeId="0">
      <text>
        <r>
          <rPr>
            <b/>
            <sz val="9"/>
            <color indexed="81"/>
            <rFont val="Tahoma"/>
            <charset val="1"/>
          </rPr>
          <t>Jitka:</t>
        </r>
        <r>
          <rPr>
            <sz val="9"/>
            <color indexed="81"/>
            <rFont val="Tahoma"/>
            <charset val="1"/>
          </rPr>
          <t xml:space="preserve">
sníženo na 9.000,-</t>
        </r>
      </text>
    </comment>
    <comment ref="X61" authorId="2" shapeId="0">
      <text>
        <r>
          <rPr>
            <sz val="9"/>
            <color indexed="81"/>
            <rFont val="Tahoma"/>
            <charset val="1"/>
          </rPr>
          <t xml:space="preserve">sníženo na 12.000,-
</t>
        </r>
      </text>
    </comment>
  </commentList>
</comments>
</file>

<file path=xl/comments8.xml><?xml version="1.0" encoding="utf-8"?>
<comments xmlns="http://schemas.openxmlformats.org/spreadsheetml/2006/main">
  <authors>
    <author>Macinka</author>
  </authors>
  <commentList>
    <comment ref="R25" authorId="0" shapeId="0">
      <text>
        <r>
          <rPr>
            <sz val="9"/>
            <color indexed="81"/>
            <rFont val="Tahoma"/>
            <charset val="1"/>
          </rPr>
          <t xml:space="preserve">hodnoty skutečnosti dokopírovat z čerpání-detail 14_15 TOTAL položek
</t>
        </r>
      </text>
    </comment>
  </commentList>
</comments>
</file>

<file path=xl/sharedStrings.xml><?xml version="1.0" encoding="utf-8"?>
<sst xmlns="http://schemas.openxmlformats.org/spreadsheetml/2006/main" count="2154" uniqueCount="235">
  <si>
    <t>1.</t>
  </si>
  <si>
    <t>Zůstatek ze školního roku 2007/2008</t>
  </si>
  <si>
    <t>2.</t>
  </si>
  <si>
    <t>3.</t>
  </si>
  <si>
    <t>4.</t>
  </si>
  <si>
    <t>5.</t>
  </si>
  <si>
    <t>Příspěvky rodičů</t>
  </si>
  <si>
    <t>žáků</t>
  </si>
  <si>
    <t>Studentský ples</t>
  </si>
  <si>
    <t>Úroky z běžného účtu</t>
  </si>
  <si>
    <t>Ostatní příjmy</t>
  </si>
  <si>
    <t>Příjmy celkem</t>
  </si>
  <si>
    <t>Výdaje:</t>
  </si>
  <si>
    <t>Příjmy:</t>
  </si>
  <si>
    <t>Vzdělávání</t>
  </si>
  <si>
    <t>1.1</t>
  </si>
  <si>
    <t>Motivační</t>
  </si>
  <si>
    <t>1.1.1</t>
  </si>
  <si>
    <t>1.2</t>
  </si>
  <si>
    <t>1.3</t>
  </si>
  <si>
    <t>1.4</t>
  </si>
  <si>
    <t>1.2.1</t>
  </si>
  <si>
    <t>1.2.2</t>
  </si>
  <si>
    <t>1.2.3</t>
  </si>
  <si>
    <t>1.2.4</t>
  </si>
  <si>
    <t>Výchovné</t>
  </si>
  <si>
    <t>Přednášky, besedy (drogy, AIDS, odborné,…vč.dopravy na ně)</t>
  </si>
  <si>
    <t>Výchovné koncerty</t>
  </si>
  <si>
    <t>Soutěžní</t>
  </si>
  <si>
    <t>1.3.1</t>
  </si>
  <si>
    <t>1.3.2</t>
  </si>
  <si>
    <t>1.3.3</t>
  </si>
  <si>
    <t>1.3.4</t>
  </si>
  <si>
    <t>Odměny za umístění v olympiádách a soutěžích (hodnocení za celý školní rok)</t>
  </si>
  <si>
    <t>Příspěvek na náklady na mimořádnou reprezentaci školy ve vědomostních soutěžích, soustředěních,…</t>
  </si>
  <si>
    <t>Příspěvky na ceny na akcích pořádaných školou (sportovní, společenské)</t>
  </si>
  <si>
    <t>Estetické</t>
  </si>
  <si>
    <t>1.4.1</t>
  </si>
  <si>
    <t>1.4.2</t>
  </si>
  <si>
    <t>1.4.3</t>
  </si>
  <si>
    <t>Výtvarná výchova (materiál, vstupné, cestovné)</t>
  </si>
  <si>
    <t>Hudební výchova (pomůcky)</t>
  </si>
  <si>
    <t>Literární výchova (sborníky poezie)</t>
  </si>
  <si>
    <t>Zahraniční styky</t>
  </si>
  <si>
    <t>2.1</t>
  </si>
  <si>
    <t>2.1.1</t>
  </si>
  <si>
    <t>2.1.2</t>
  </si>
  <si>
    <t>2.2</t>
  </si>
  <si>
    <t>Výměnný pobyt Weilheim</t>
  </si>
  <si>
    <t>Příspěvek na mezinárodní spolupráci</t>
  </si>
  <si>
    <t>Příspěvek na dopravu do Weilheimu</t>
  </si>
  <si>
    <t>Příspěvek na pobyt zahr.studentů ve Velkém Meziříčí</t>
  </si>
  <si>
    <t>Kultura</t>
  </si>
  <si>
    <t>3.1</t>
  </si>
  <si>
    <t>3.2</t>
  </si>
  <si>
    <r>
      <t xml:space="preserve">Doprava - </t>
    </r>
    <r>
      <rPr>
        <sz val="8"/>
        <rFont val="Arial"/>
        <family val="2"/>
        <charset val="238"/>
      </rPr>
      <t>podle vzdálenosti (do 50 km - 500 Kč/c, 51-100 km - 1500 Kč/c, nad 101 km - 2000 Kč/c)</t>
    </r>
  </si>
  <si>
    <t>Abonentní vstupenky Horácké divadlo Jihlava</t>
  </si>
  <si>
    <t xml:space="preserve">4. </t>
  </si>
  <si>
    <t>Sport</t>
  </si>
  <si>
    <t>4.1</t>
  </si>
  <si>
    <t>4.2</t>
  </si>
  <si>
    <t>4.3</t>
  </si>
  <si>
    <t>4.4</t>
  </si>
  <si>
    <t>Lyžařský kurz (61 studentů x 650 Kč/student)</t>
  </si>
  <si>
    <t>5.1</t>
  </si>
  <si>
    <t>5.2</t>
  </si>
  <si>
    <t>5.3</t>
  </si>
  <si>
    <t>5.4</t>
  </si>
  <si>
    <t>5.5</t>
  </si>
  <si>
    <t>5.3.2</t>
  </si>
  <si>
    <t>Letní sportovní kurz (2 třídy x 4000 Kč)</t>
  </si>
  <si>
    <t>Doprava na sportovní akce</t>
  </si>
  <si>
    <t>Nákup sportovního materiálu</t>
  </si>
  <si>
    <t>Provozní</t>
  </si>
  <si>
    <t>Občerstvení u maturit (2 mat.komise x 2500 Kč)</t>
  </si>
  <si>
    <t>Reklama a propagace</t>
  </si>
  <si>
    <t>Režijní výdaje (kancelář.potřeby, apod.)</t>
  </si>
  <si>
    <t>Poplatky bance</t>
  </si>
  <si>
    <t>Výdaje v pravomoci předsedy</t>
  </si>
  <si>
    <t>Neplánované výdaje a výdaje jiných období</t>
  </si>
  <si>
    <t>6.</t>
  </si>
  <si>
    <t>Příspěvek na Oslavy 110.výročí založení školy</t>
  </si>
  <si>
    <t>Výdaje celkem</t>
  </si>
  <si>
    <t>Zůstatek</t>
  </si>
  <si>
    <t>Velké Meziříčí</t>
  </si>
  <si>
    <t>Rozpočet Sdružení rodičů při Gymnáziu ve Velkém Meziříčí</t>
  </si>
  <si>
    <t>na školní rok 2008/2009</t>
  </si>
  <si>
    <t>Knižní odměny maturantům (2 třídy x 4000 Kč)</t>
  </si>
  <si>
    <t>Exkurze tuzemské - doprava (12 tříd x 2000 Kč)</t>
  </si>
  <si>
    <t>Exkurze zahraniční - doprava (jednodenní 2000Kč, vícedenní 4000Kč)</t>
  </si>
  <si>
    <t>Olympiády, historiáda, čtenice,…- cestovné</t>
  </si>
  <si>
    <t>plán</t>
  </si>
  <si>
    <t>na školní rok 2009/2010</t>
  </si>
  <si>
    <t>Zůstatek ze školního roku 2008/2009</t>
  </si>
  <si>
    <t>Exkurze tuzemské - doprava (10 tříd x 2000 Kč)</t>
  </si>
  <si>
    <t>Lyžařský kurz (55 studentů x 650 Kč/student)</t>
  </si>
  <si>
    <t>skutečnost</t>
  </si>
  <si>
    <t>plán zpracován ke dni 12.11.2008</t>
  </si>
  <si>
    <t>skutečnost ke dni 31.8.2009</t>
  </si>
  <si>
    <t>Exkurze zahraniční - doprava (jedna exkurze 2000 Kč)</t>
  </si>
  <si>
    <t>Olympiády, historiáda, čtenice,…- cestovné, startovné</t>
  </si>
  <si>
    <t>listopad</t>
  </si>
  <si>
    <t>prosinec</t>
  </si>
  <si>
    <t>celkem</t>
  </si>
  <si>
    <t>výdaje</t>
  </si>
  <si>
    <t>příjmy</t>
  </si>
  <si>
    <t>změna</t>
  </si>
  <si>
    <t>částky</t>
  </si>
  <si>
    <t>leden</t>
  </si>
  <si>
    <t>únor</t>
  </si>
  <si>
    <t>březen</t>
  </si>
  <si>
    <t>duben</t>
  </si>
  <si>
    <t>reklama</t>
  </si>
  <si>
    <t>dar</t>
  </si>
  <si>
    <t>ostatní</t>
  </si>
  <si>
    <t>květen</t>
  </si>
  <si>
    <t>červen</t>
  </si>
  <si>
    <t>červenec</t>
  </si>
  <si>
    <t>srpen</t>
  </si>
  <si>
    <t>Velké Meziříčí   12.9.2010</t>
  </si>
  <si>
    <t>schválená změna</t>
  </si>
  <si>
    <t>na školní rok 2010/2011</t>
  </si>
  <si>
    <t>Zůstatek ze školního roku 2009/2010</t>
  </si>
  <si>
    <t>září,říjen</t>
  </si>
  <si>
    <t>na školní rok 2007/2008</t>
  </si>
  <si>
    <t>Kč</t>
  </si>
  <si>
    <t>stav pokladny k 01.11.2008</t>
  </si>
  <si>
    <t>výdaje na šk.rok 2008/09 již vyplacené</t>
  </si>
  <si>
    <t>výdaje na šk.rok 2006/07 vyplacené zpětně</t>
  </si>
  <si>
    <t>stav bankovního účtu k 1.11.2008</t>
  </si>
  <si>
    <t>Zůstatek ze školního roku 2006/2007</t>
  </si>
  <si>
    <t>Lyžařský kurz (63 studentů x 600 Kč/student)</t>
  </si>
  <si>
    <t>63 226,-</t>
  </si>
  <si>
    <t>stav pokladny k 10.11.2007</t>
  </si>
  <si>
    <t>2 421,-</t>
  </si>
  <si>
    <t>stav bankovního účtu k 1.11.2007</t>
  </si>
  <si>
    <r>
      <t>Doprava -</t>
    </r>
    <r>
      <rPr>
        <sz val="8"/>
        <rFont val="Arial CE"/>
        <charset val="238"/>
      </rPr>
      <t xml:space="preserve"> podle vzdálenosti ( do 50 km - 750 Kč/c, 51-100 km - 2.000 Kč/c, nad 101 km - 3.000 Kč/c ) </t>
    </r>
  </si>
  <si>
    <t xml:space="preserve">Zůstatek ze školního roku </t>
  </si>
  <si>
    <t>2007/2008</t>
  </si>
  <si>
    <t>2008/2009</t>
  </si>
  <si>
    <t>2009/2010</t>
  </si>
  <si>
    <t>2010/2011</t>
  </si>
  <si>
    <t xml:space="preserve">Lyžařský kurz </t>
  </si>
  <si>
    <t>Lyžařský kurz (63 studentů x 700 Kč/student)</t>
  </si>
  <si>
    <t>říjen</t>
  </si>
  <si>
    <t>září</t>
  </si>
  <si>
    <t>na školní rok 2011/2012</t>
  </si>
  <si>
    <t>Zůstatek ze školního roku 2010/2011</t>
  </si>
  <si>
    <t>2011/2012</t>
  </si>
  <si>
    <t>Lyžařský kurz 62 studentů x 700 Kč/student)</t>
  </si>
  <si>
    <t>Velké Meziříčí   31.8.2011</t>
  </si>
  <si>
    <t>Lyžařský kurz (62 studentů x 700 Kč/student)</t>
  </si>
  <si>
    <t>Velké Meziříčí   31.8.2012</t>
  </si>
  <si>
    <t>na školní rok 2012/2013</t>
  </si>
  <si>
    <t>Zůstatek ze školního roku 2011/2012</t>
  </si>
  <si>
    <t>2012/2013</t>
  </si>
  <si>
    <t>Lyžařský kurz 65 studentů x 700 Kč/student)</t>
  </si>
  <si>
    <t>Výměnný pobyt studentů</t>
  </si>
  <si>
    <t xml:space="preserve">Příspěvek na dopravu </t>
  </si>
  <si>
    <t>poměr čerpání skutečnost/plán v %</t>
  </si>
  <si>
    <t>Lyžařský kurz (65 studentů x 700 Kč/student)</t>
  </si>
  <si>
    <t>Velké Meziříčí   31.8.2013</t>
  </si>
  <si>
    <t>na školní rok 2013/2014</t>
  </si>
  <si>
    <t>Exkurze zahraniční - doprava (jednodenní exkurze 1000Kč, vícedenní exkurze 3000 Kč)</t>
  </si>
  <si>
    <t>Odměna pedagogům na organizaci výměnných pobytů</t>
  </si>
  <si>
    <t>Příspěvek na Oslavy 115.výročí založení školy</t>
  </si>
  <si>
    <r>
      <t>Doprava</t>
    </r>
    <r>
      <rPr>
        <sz val="10"/>
        <rFont val="Arial"/>
        <family val="2"/>
        <charset val="238"/>
      </rPr>
      <t xml:space="preserve"> -  2000 Kč/1 cesta</t>
    </r>
  </si>
  <si>
    <t>Lyžařský kurz 56 studentů x 700 Kč/student/studium</t>
  </si>
  <si>
    <t>Doprava -  2000 Kč/1 cesta</t>
  </si>
  <si>
    <t>Zůstatek ze školního roku 2012/2013</t>
  </si>
  <si>
    <t>Velké Meziříčí   31.8.2014</t>
  </si>
  <si>
    <t>2013/2014</t>
  </si>
  <si>
    <t>Příspěvek na Oslavy založení školy</t>
  </si>
  <si>
    <t xml:space="preserve">Doprava </t>
  </si>
  <si>
    <t>Adaptační program</t>
  </si>
  <si>
    <t>Sociální</t>
  </si>
  <si>
    <t>1.5</t>
  </si>
  <si>
    <t>1.5.1</t>
  </si>
  <si>
    <t>2014/2015</t>
  </si>
  <si>
    <t>4.5</t>
  </si>
  <si>
    <t>Doprava na lyžařský výcvik Fajtův kopec</t>
  </si>
  <si>
    <t>2015/2016</t>
  </si>
  <si>
    <t>Zůstatek ze školního roku 2017/2018</t>
  </si>
  <si>
    <t xml:space="preserve"> </t>
  </si>
  <si>
    <t>Soutěže</t>
  </si>
  <si>
    <t>Lyžařský kurz</t>
  </si>
  <si>
    <t>Přednášky</t>
  </si>
  <si>
    <t>1.4.4.</t>
  </si>
  <si>
    <t>závěrečné zkoušky svařování 3.ročník</t>
  </si>
  <si>
    <t>závěrečné zkoušky svařování 2.ročník</t>
  </si>
  <si>
    <t>1.5.</t>
  </si>
  <si>
    <t>Příspěvky končícím ročníkům</t>
  </si>
  <si>
    <t>odborné kurzy a zkoušky</t>
  </si>
  <si>
    <t>maturita</t>
  </si>
  <si>
    <t>1.5.2</t>
  </si>
  <si>
    <t>závěrečné zkoušky</t>
  </si>
  <si>
    <t>1.6.</t>
  </si>
  <si>
    <t>1.6.1</t>
  </si>
  <si>
    <t>1.7.</t>
  </si>
  <si>
    <t>1.7.1</t>
  </si>
  <si>
    <t>1.7.2</t>
  </si>
  <si>
    <t>vedení účetnictví</t>
  </si>
  <si>
    <t>učební obor K-Č 2.</t>
  </si>
  <si>
    <t>učební obor K-Č 3.</t>
  </si>
  <si>
    <t>1.4.5</t>
  </si>
  <si>
    <t>1.4.6</t>
  </si>
  <si>
    <t>1.5.1.</t>
  </si>
  <si>
    <t>příspěvky ASŠK</t>
  </si>
  <si>
    <t>režijní výdaje (poplatky bance atd…)</t>
  </si>
  <si>
    <t>na školní rok 2018/2019</t>
  </si>
  <si>
    <t>adaptační kurz</t>
  </si>
  <si>
    <t>sportovní soutěže</t>
  </si>
  <si>
    <t>gastro soutěže</t>
  </si>
  <si>
    <t>školní</t>
  </si>
  <si>
    <t>pokladna</t>
  </si>
  <si>
    <t>volnočasové aktivity DM</t>
  </si>
  <si>
    <t>Rozpočet Sdružení rodičů při HŠ Světlá a SOŠŘ ve Velkém Meziříčí</t>
  </si>
  <si>
    <t>TOS - HŠ 3, a 4.ročník</t>
  </si>
  <si>
    <t>TPP - HŠ 3. a 4.ročník</t>
  </si>
  <si>
    <t>Ostatní příjmy(dar)</t>
  </si>
  <si>
    <t>banka</t>
  </si>
  <si>
    <t>Velké Meziříčí  31.8.2019</t>
  </si>
  <si>
    <t xml:space="preserve"> k 31.8.2019</t>
  </si>
  <si>
    <t>učební obor K-Č 1.-3.</t>
  </si>
  <si>
    <t>1.4.4</t>
  </si>
  <si>
    <t>1.8.</t>
  </si>
  <si>
    <t>Mimořádné výdaje</t>
  </si>
  <si>
    <t>HŠ 1- 4.ročník</t>
  </si>
  <si>
    <t>podnikání 1.-2.ročník</t>
  </si>
  <si>
    <t>Ostatní příjmy sbírka Dobý anděl</t>
  </si>
  <si>
    <t>Dobrý anděl</t>
  </si>
  <si>
    <t xml:space="preserve">na školní rok 2022/2023 </t>
  </si>
  <si>
    <t>Zůstatek ze školního roku 2021/2022</t>
  </si>
  <si>
    <t>Velké Meziříčí  4.11.2022</t>
  </si>
  <si>
    <t>k 4.11.2022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</si>
</sst>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164" formatCode="#,##0.00\ _K_č"/>
  </numFmts>
  <fonts count="23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b/>
      <u/>
      <sz val="11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indexed="81"/>
      <name val="Tahoma"/>
      <charset val="238"/>
    </font>
    <font>
      <b/>
      <sz val="8"/>
      <color indexed="81"/>
      <name val="Tahoma"/>
      <charset val="238"/>
    </font>
    <font>
      <sz val="9"/>
      <name val="Arial"/>
      <charset val="238"/>
    </font>
    <font>
      <sz val="8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b/>
      <u/>
      <sz val="10"/>
      <color rgb="FF0070C0"/>
      <name val="Arial"/>
      <family val="2"/>
      <charset val="238"/>
    </font>
    <font>
      <b/>
      <sz val="12"/>
      <color rgb="FF0070C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6">
    <xf numFmtId="0" fontId="0" fillId="0" borderId="0" xfId="0"/>
    <xf numFmtId="6" fontId="0" fillId="0" borderId="0" xfId="0" applyNumberFormat="1"/>
    <xf numFmtId="4" fontId="0" fillId="0" borderId="0" xfId="0" applyNumberFormat="1"/>
    <xf numFmtId="0" fontId="2" fillId="0" borderId="0" xfId="0" applyFont="1"/>
    <xf numFmtId="0" fontId="3" fillId="0" borderId="0" xfId="0" applyFont="1"/>
    <xf numFmtId="4" fontId="2" fillId="0" borderId="0" xfId="0" applyNumberFormat="1" applyFont="1"/>
    <xf numFmtId="49" fontId="0" fillId="0" borderId="0" xfId="0" applyNumberFormat="1"/>
    <xf numFmtId="49" fontId="0" fillId="0" borderId="0" xfId="0" applyNumberFormat="1" applyAlignment="1">
      <alignment vertical="center"/>
    </xf>
    <xf numFmtId="49" fontId="2" fillId="0" borderId="0" xfId="0" applyNumberFormat="1" applyFont="1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49" fontId="0" fillId="2" borderId="0" xfId="0" applyNumberFormat="1" applyFill="1"/>
    <xf numFmtId="49" fontId="3" fillId="2" borderId="0" xfId="0" applyNumberFormat="1" applyFont="1" applyFill="1"/>
    <xf numFmtId="49" fontId="2" fillId="2" borderId="0" xfId="0" applyNumberFormat="1" applyFont="1" applyFill="1"/>
    <xf numFmtId="4" fontId="2" fillId="2" borderId="0" xfId="0" applyNumberFormat="1" applyFont="1" applyFill="1"/>
    <xf numFmtId="4" fontId="2" fillId="3" borderId="0" xfId="0" applyNumberFormat="1" applyFont="1" applyFill="1"/>
    <xf numFmtId="0" fontId="7" fillId="3" borderId="0" xfId="0" applyFont="1" applyFill="1"/>
    <xf numFmtId="0" fontId="3" fillId="3" borderId="0" xfId="0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8" fillId="0" borderId="0" xfId="0" applyNumberFormat="1" applyFont="1"/>
    <xf numFmtId="4" fontId="2" fillId="0" borderId="0" xfId="0" applyNumberFormat="1" applyFont="1" applyFill="1"/>
    <xf numFmtId="4" fontId="0" fillId="0" borderId="0" xfId="0" applyNumberFormat="1" applyFill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4" fontId="3" fillId="0" borderId="0" xfId="0" applyNumberFormat="1" applyFont="1"/>
    <xf numFmtId="0" fontId="0" fillId="0" borderId="0" xfId="0" applyBorder="1"/>
    <xf numFmtId="4" fontId="0" fillId="0" borderId="0" xfId="0" applyNumberFormat="1" applyBorder="1"/>
    <xf numFmtId="4" fontId="2" fillId="0" borderId="0" xfId="0" applyNumberFormat="1" applyFont="1" applyBorder="1"/>
    <xf numFmtId="0" fontId="0" fillId="0" borderId="1" xfId="0" applyBorder="1"/>
    <xf numFmtId="4" fontId="0" fillId="0" borderId="1" xfId="0" applyNumberFormat="1" applyBorder="1"/>
    <xf numFmtId="4" fontId="2" fillId="0" borderId="1" xfId="0" applyNumberFormat="1" applyFont="1" applyBorder="1"/>
    <xf numFmtId="0" fontId="0" fillId="0" borderId="2" xfId="0" applyBorder="1"/>
    <xf numFmtId="4" fontId="0" fillId="0" borderId="2" xfId="0" applyNumberFormat="1" applyBorder="1"/>
    <xf numFmtId="4" fontId="2" fillId="0" borderId="2" xfId="0" applyNumberFormat="1" applyFont="1" applyBorder="1"/>
    <xf numFmtId="0" fontId="2" fillId="0" borderId="2" xfId="0" applyFont="1" applyBorder="1"/>
    <xf numFmtId="0" fontId="0" fillId="4" borderId="2" xfId="0" applyFill="1" applyBorder="1"/>
    <xf numFmtId="6" fontId="0" fillId="4" borderId="2" xfId="0" applyNumberFormat="1" applyFill="1" applyBorder="1"/>
    <xf numFmtId="4" fontId="0" fillId="4" borderId="2" xfId="0" applyNumberFormat="1" applyFill="1" applyBorder="1"/>
    <xf numFmtId="4" fontId="2" fillId="4" borderId="2" xfId="0" applyNumberFormat="1" applyFont="1" applyFill="1" applyBorder="1"/>
    <xf numFmtId="0" fontId="2" fillId="4" borderId="2" xfId="0" applyFont="1" applyFill="1" applyBorder="1"/>
    <xf numFmtId="0" fontId="0" fillId="4" borderId="1" xfId="0" applyFill="1" applyBorder="1"/>
    <xf numFmtId="4" fontId="0" fillId="4" borderId="1" xfId="0" applyNumberFormat="1" applyFill="1" applyBorder="1"/>
    <xf numFmtId="4" fontId="2" fillId="4" borderId="1" xfId="0" applyNumberFormat="1" applyFont="1" applyFill="1" applyBorder="1"/>
    <xf numFmtId="49" fontId="0" fillId="0" borderId="0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2" fillId="0" borderId="1" xfId="0" applyFont="1" applyBorder="1"/>
    <xf numFmtId="49" fontId="0" fillId="0" borderId="2" xfId="0" applyNumberFormat="1" applyBorder="1" applyAlignment="1">
      <alignment vertical="center"/>
    </xf>
    <xf numFmtId="49" fontId="0" fillId="4" borderId="1" xfId="0" applyNumberFormat="1" applyFill="1" applyBorder="1"/>
    <xf numFmtId="6" fontId="0" fillId="4" borderId="1" xfId="0" applyNumberFormat="1" applyFill="1" applyBorder="1"/>
    <xf numFmtId="0" fontId="2" fillId="4" borderId="1" xfId="0" applyFont="1" applyFill="1" applyBorder="1"/>
    <xf numFmtId="0" fontId="0" fillId="4" borderId="0" xfId="0" applyFill="1" applyBorder="1"/>
    <xf numFmtId="49" fontId="0" fillId="4" borderId="0" xfId="0" applyNumberFormat="1" applyFill="1" applyBorder="1"/>
    <xf numFmtId="6" fontId="0" fillId="4" borderId="0" xfId="0" applyNumberFormat="1" applyFill="1" applyBorder="1"/>
    <xf numFmtId="0" fontId="2" fillId="4" borderId="0" xfId="0" applyFont="1" applyFill="1" applyBorder="1"/>
    <xf numFmtId="4" fontId="0" fillId="4" borderId="0" xfId="0" applyNumberFormat="1" applyFill="1" applyBorder="1"/>
    <xf numFmtId="4" fontId="2" fillId="4" borderId="0" xfId="0" applyNumberFormat="1" applyFont="1" applyFill="1" applyBorder="1"/>
    <xf numFmtId="49" fontId="0" fillId="4" borderId="2" xfId="0" applyNumberFormat="1" applyFill="1" applyBorder="1"/>
    <xf numFmtId="4" fontId="3" fillId="5" borderId="0" xfId="0" applyNumberFormat="1" applyFont="1" applyFill="1"/>
    <xf numFmtId="4" fontId="2" fillId="5" borderId="0" xfId="0" applyNumberFormat="1" applyFont="1" applyFill="1"/>
    <xf numFmtId="10" fontId="0" fillId="0" borderId="0" xfId="0" applyNumberFormat="1"/>
    <xf numFmtId="10" fontId="3" fillId="6" borderId="0" xfId="0" applyNumberFormat="1" applyFont="1" applyFill="1"/>
    <xf numFmtId="4" fontId="8" fillId="0" borderId="1" xfId="0" applyNumberFormat="1" applyFont="1" applyBorder="1"/>
    <xf numFmtId="10" fontId="0" fillId="0" borderId="0" xfId="0" applyNumberFormat="1" applyFill="1"/>
    <xf numFmtId="3" fontId="0" fillId="0" borderId="0" xfId="0" applyNumberFormat="1"/>
    <xf numFmtId="3" fontId="0" fillId="0" borderId="1" xfId="0" applyNumberFormat="1" applyBorder="1"/>
    <xf numFmtId="3" fontId="0" fillId="4" borderId="2" xfId="0" applyNumberFormat="1" applyFill="1" applyBorder="1"/>
    <xf numFmtId="3" fontId="0" fillId="0" borderId="2" xfId="0" applyNumberFormat="1" applyBorder="1"/>
    <xf numFmtId="3" fontId="0" fillId="4" borderId="1" xfId="0" applyNumberFormat="1" applyFill="1" applyBorder="1"/>
    <xf numFmtId="3" fontId="0" fillId="0" borderId="0" xfId="0" applyNumberFormat="1" applyBorder="1"/>
    <xf numFmtId="3" fontId="0" fillId="4" borderId="0" xfId="0" applyNumberFormat="1" applyFill="1" applyBorder="1"/>
    <xf numFmtId="3" fontId="2" fillId="0" borderId="0" xfId="0" applyNumberFormat="1" applyFont="1"/>
    <xf numFmtId="3" fontId="0" fillId="7" borderId="1" xfId="0" applyNumberFormat="1" applyFill="1" applyBorder="1"/>
    <xf numFmtId="3" fontId="0" fillId="7" borderId="0" xfId="0" applyNumberFormat="1" applyFill="1"/>
    <xf numFmtId="10" fontId="2" fillId="0" borderId="0" xfId="0" applyNumberFormat="1" applyFont="1" applyFill="1"/>
    <xf numFmtId="0" fontId="0" fillId="0" borderId="0" xfId="0" applyFill="1"/>
    <xf numFmtId="0" fontId="0" fillId="0" borderId="2" xfId="0" applyFill="1" applyBorder="1"/>
    <xf numFmtId="4" fontId="0" fillId="0" borderId="2" xfId="0" applyNumberFormat="1" applyFill="1" applyBorder="1"/>
    <xf numFmtId="3" fontId="0" fillId="0" borderId="2" xfId="0" applyNumberFormat="1" applyFill="1" applyBorder="1"/>
    <xf numFmtId="4" fontId="2" fillId="0" borderId="2" xfId="0" applyNumberFormat="1" applyFont="1" applyFill="1" applyBorder="1"/>
    <xf numFmtId="3" fontId="0" fillId="7" borderId="2" xfId="0" applyNumberFormat="1" applyFill="1" applyBorder="1"/>
    <xf numFmtId="4" fontId="0" fillId="0" borderId="1" xfId="0" applyNumberFormat="1" applyFill="1" applyBorder="1"/>
    <xf numFmtId="3" fontId="0" fillId="7" borderId="0" xfId="0" applyNumberFormat="1" applyFill="1" applyBorder="1"/>
    <xf numFmtId="0" fontId="2" fillId="0" borderId="0" xfId="0" applyFont="1" applyBorder="1"/>
    <xf numFmtId="0" fontId="0" fillId="0" borderId="0" xfId="0" applyFill="1" applyBorder="1"/>
    <xf numFmtId="3" fontId="0" fillId="0" borderId="0" xfId="0" applyNumberFormat="1" applyFill="1" applyBorder="1"/>
    <xf numFmtId="0" fontId="2" fillId="0" borderId="0" xfId="0" applyFont="1" applyFill="1" applyBorder="1"/>
    <xf numFmtId="2" fontId="0" fillId="7" borderId="0" xfId="0" applyNumberFormat="1" applyFill="1" applyBorder="1" applyAlignment="1">
      <alignment vertical="center" wrapText="1"/>
    </xf>
    <xf numFmtId="14" fontId="0" fillId="0" borderId="0" xfId="0" applyNumberFormat="1"/>
    <xf numFmtId="164" fontId="13" fillId="0" borderId="0" xfId="0" applyNumberFormat="1" applyFont="1"/>
    <xf numFmtId="4" fontId="0" fillId="0" borderId="3" xfId="0" applyNumberForma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NumberFormat="1"/>
    <xf numFmtId="0" fontId="2" fillId="0" borderId="0" xfId="0" applyNumberFormat="1" applyFont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NumberFormat="1" applyFont="1" applyFill="1" applyAlignment="1">
      <alignment horizontal="center"/>
    </xf>
    <xf numFmtId="0" fontId="0" fillId="0" borderId="0" xfId="0" applyNumberFormat="1" applyFill="1"/>
    <xf numFmtId="0" fontId="2" fillId="0" borderId="0" xfId="0" applyFont="1" applyFill="1"/>
    <xf numFmtId="4" fontId="0" fillId="7" borderId="0" xfId="0" applyNumberFormat="1" applyFill="1"/>
    <xf numFmtId="0" fontId="3" fillId="0" borderId="0" xfId="0" applyFont="1" applyFill="1"/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10" fontId="2" fillId="0" borderId="0" xfId="0" applyNumberFormat="1" applyFont="1"/>
    <xf numFmtId="3" fontId="0" fillId="0" borderId="1" xfId="0" applyNumberFormat="1" applyFill="1" applyBorder="1"/>
    <xf numFmtId="10" fontId="3" fillId="6" borderId="0" xfId="0" applyNumberFormat="1" applyFont="1" applyFill="1" applyAlignment="1">
      <alignment horizontal="right"/>
    </xf>
    <xf numFmtId="3" fontId="0" fillId="8" borderId="0" xfId="0" applyNumberFormat="1" applyFill="1"/>
    <xf numFmtId="3" fontId="0" fillId="8" borderId="1" xfId="0" applyNumberFormat="1" applyFill="1" applyBorder="1"/>
    <xf numFmtId="3" fontId="0" fillId="8" borderId="2" xfId="0" applyNumberFormat="1" applyFill="1" applyBorder="1"/>
    <xf numFmtId="10" fontId="8" fillId="0" borderId="0" xfId="0" applyNumberFormat="1" applyFont="1"/>
    <xf numFmtId="4" fontId="2" fillId="9" borderId="0" xfId="0" applyNumberFormat="1" applyFont="1" applyFill="1"/>
    <xf numFmtId="4" fontId="2" fillId="0" borderId="0" xfId="0" applyNumberFormat="1" applyFont="1" applyAlignment="1">
      <alignment horizontal="center"/>
    </xf>
    <xf numFmtId="3" fontId="2" fillId="0" borderId="0" xfId="0" applyNumberFormat="1" applyFont="1" applyFill="1" applyAlignment="1">
      <alignment horizontal="right"/>
    </xf>
    <xf numFmtId="4" fontId="0" fillId="10" borderId="0" xfId="0" applyNumberFormat="1" applyFill="1"/>
    <xf numFmtId="0" fontId="2" fillId="0" borderId="0" xfId="0" applyNumberFormat="1" applyFont="1"/>
    <xf numFmtId="3" fontId="8" fillId="0" borderId="0" xfId="0" applyNumberFormat="1" applyFont="1"/>
    <xf numFmtId="3" fontId="8" fillId="0" borderId="0" xfId="0" applyNumberFormat="1" applyFont="1" applyFill="1"/>
    <xf numFmtId="4" fontId="8" fillId="0" borderId="0" xfId="0" applyNumberFormat="1" applyFont="1" applyFill="1"/>
    <xf numFmtId="0" fontId="8" fillId="0" borderId="0" xfId="0" applyFont="1" applyFill="1"/>
    <xf numFmtId="49" fontId="8" fillId="0" borderId="0" xfId="0" applyNumberFormat="1" applyFont="1"/>
    <xf numFmtId="3" fontId="0" fillId="11" borderId="0" xfId="0" applyNumberFormat="1" applyFill="1"/>
    <xf numFmtId="2" fontId="0" fillId="11" borderId="0" xfId="0" applyNumberFormat="1" applyFill="1" applyBorder="1" applyAlignment="1">
      <alignment vertical="center" wrapText="1"/>
    </xf>
    <xf numFmtId="10" fontId="8" fillId="0" borderId="0" xfId="0" applyNumberFormat="1" applyFont="1" applyFill="1"/>
    <xf numFmtId="0" fontId="8" fillId="0" borderId="0" xfId="0" applyFont="1"/>
    <xf numFmtId="4" fontId="2" fillId="11" borderId="0" xfId="0" applyNumberFormat="1" applyFont="1" applyFill="1"/>
    <xf numFmtId="4" fontId="0" fillId="12" borderId="0" xfId="0" applyNumberFormat="1" applyFill="1"/>
    <xf numFmtId="49" fontId="8" fillId="0" borderId="0" xfId="0" applyNumberFormat="1" applyFont="1" applyFill="1"/>
    <xf numFmtId="9" fontId="2" fillId="0" borderId="0" xfId="1" applyFont="1"/>
    <xf numFmtId="9" fontId="2" fillId="13" borderId="0" xfId="1" applyFont="1" applyFill="1"/>
    <xf numFmtId="4" fontId="2" fillId="14" borderId="0" xfId="0" applyNumberFormat="1" applyFont="1" applyFill="1"/>
    <xf numFmtId="9" fontId="2" fillId="14" borderId="0" xfId="1" applyFont="1" applyFill="1"/>
    <xf numFmtId="0" fontId="0" fillId="0" borderId="0" xfId="0" applyAlignment="1">
      <alignment vertical="center"/>
    </xf>
    <xf numFmtId="4" fontId="0" fillId="0" borderId="0" xfId="0" applyNumberForma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vertical="center"/>
    </xf>
    <xf numFmtId="9" fontId="2" fillId="0" borderId="0" xfId="1" applyFont="1" applyAlignment="1">
      <alignment vertical="center" wrapText="1"/>
    </xf>
    <xf numFmtId="3" fontId="2" fillId="11" borderId="0" xfId="0" applyNumberFormat="1" applyFont="1" applyFill="1"/>
    <xf numFmtId="49" fontId="3" fillId="0" borderId="0" xfId="0" applyNumberFormat="1" applyFont="1" applyFill="1"/>
    <xf numFmtId="6" fontId="0" fillId="0" borderId="0" xfId="0" applyNumberFormat="1" applyFill="1"/>
    <xf numFmtId="49" fontId="0" fillId="0" borderId="0" xfId="0" applyNumberFormat="1" applyFill="1"/>
    <xf numFmtId="49" fontId="0" fillId="0" borderId="0" xfId="0" applyNumberFormat="1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/>
    <xf numFmtId="0" fontId="6" fillId="0" borderId="0" xfId="0" applyFont="1"/>
    <xf numFmtId="9" fontId="0" fillId="0" borderId="0" xfId="1" applyNumberFormat="1" applyFont="1"/>
    <xf numFmtId="9" fontId="3" fillId="6" borderId="0" xfId="0" applyNumberFormat="1" applyFont="1" applyFill="1"/>
    <xf numFmtId="4" fontId="2" fillId="15" borderId="0" xfId="0" applyNumberFormat="1" applyFont="1" applyFill="1" applyAlignment="1">
      <alignment horizontal="center" vertical="center"/>
    </xf>
    <xf numFmtId="49" fontId="8" fillId="4" borderId="2" xfId="0" applyNumberFormat="1" applyFont="1" applyFill="1" applyBorder="1"/>
    <xf numFmtId="4" fontId="17" fillId="0" borderId="0" xfId="0" applyNumberFormat="1" applyFont="1"/>
    <xf numFmtId="0" fontId="8" fillId="0" borderId="1" xfId="0" applyFont="1" applyBorder="1"/>
    <xf numFmtId="3" fontId="0" fillId="16" borderId="1" xfId="0" applyNumberFormat="1" applyFill="1" applyBorder="1"/>
    <xf numFmtId="3" fontId="0" fillId="16" borderId="2" xfId="0" applyNumberFormat="1" applyFill="1" applyBorder="1"/>
    <xf numFmtId="0" fontId="8" fillId="4" borderId="2" xfId="0" applyFont="1" applyFill="1" applyBorder="1"/>
    <xf numFmtId="49" fontId="8" fillId="4" borderId="0" xfId="0" applyNumberFormat="1" applyFont="1" applyFill="1" applyBorder="1"/>
    <xf numFmtId="4" fontId="0" fillId="17" borderId="0" xfId="0" applyNumberFormat="1" applyFill="1"/>
    <xf numFmtId="9" fontId="0" fillId="0" borderId="0" xfId="1" applyNumberFormat="1" applyFont="1" applyFill="1"/>
    <xf numFmtId="9" fontId="8" fillId="0" borderId="0" xfId="1" applyNumberFormat="1" applyFont="1"/>
    <xf numFmtId="49" fontId="2" fillId="0" borderId="0" xfId="0" applyNumberFormat="1" applyFont="1" applyBorder="1"/>
    <xf numFmtId="49" fontId="8" fillId="0" borderId="2" xfId="0" applyNumberFormat="1" applyFont="1" applyBorder="1"/>
    <xf numFmtId="9" fontId="8" fillId="0" borderId="0" xfId="1" applyFont="1"/>
    <xf numFmtId="0" fontId="8" fillId="4" borderId="0" xfId="0" applyFont="1" applyFill="1" applyBorder="1"/>
    <xf numFmtId="49" fontId="8" fillId="0" borderId="2" xfId="0" applyNumberFormat="1" applyFont="1" applyBorder="1" applyAlignment="1">
      <alignment vertical="center"/>
    </xf>
    <xf numFmtId="14" fontId="8" fillId="0" borderId="0" xfId="1" applyNumberFormat="1" applyFont="1"/>
    <xf numFmtId="2" fontId="2" fillId="0" borderId="0" xfId="0" applyNumberFormat="1" applyFont="1"/>
    <xf numFmtId="0" fontId="18" fillId="0" borderId="1" xfId="0" applyFont="1" applyBorder="1"/>
    <xf numFmtId="4" fontId="18" fillId="0" borderId="0" xfId="0" applyNumberFormat="1" applyFont="1" applyFill="1"/>
    <xf numFmtId="3" fontId="18" fillId="0" borderId="1" xfId="0" applyNumberFormat="1" applyFont="1" applyBorder="1"/>
    <xf numFmtId="0" fontId="18" fillId="4" borderId="2" xfId="0" applyFont="1" applyFill="1" applyBorder="1"/>
    <xf numFmtId="6" fontId="18" fillId="4" borderId="2" xfId="0" applyNumberFormat="1" applyFont="1" applyFill="1" applyBorder="1"/>
    <xf numFmtId="4" fontId="18" fillId="4" borderId="2" xfId="0" applyNumberFormat="1" applyFont="1" applyFill="1" applyBorder="1"/>
    <xf numFmtId="3" fontId="18" fillId="4" borderId="2" xfId="0" applyNumberFormat="1" applyFont="1" applyFill="1" applyBorder="1"/>
    <xf numFmtId="4" fontId="17" fillId="4" borderId="2" xfId="0" applyNumberFormat="1" applyFont="1" applyFill="1" applyBorder="1"/>
    <xf numFmtId="49" fontId="19" fillId="0" borderId="0" xfId="0" applyNumberFormat="1" applyFont="1"/>
    <xf numFmtId="0" fontId="20" fillId="0" borderId="0" xfId="0" applyFont="1"/>
    <xf numFmtId="4" fontId="19" fillId="0" borderId="0" xfId="0" applyNumberFormat="1" applyFont="1"/>
    <xf numFmtId="0" fontId="19" fillId="0" borderId="0" xfId="0" applyFont="1"/>
    <xf numFmtId="4" fontId="19" fillId="3" borderId="0" xfId="0" applyNumberFormat="1" applyFont="1" applyFill="1"/>
    <xf numFmtId="3" fontId="20" fillId="0" borderId="0" xfId="0" applyNumberFormat="1" applyFont="1"/>
    <xf numFmtId="4" fontId="21" fillId="5" borderId="0" xfId="0" applyNumberFormat="1" applyFont="1" applyFill="1"/>
    <xf numFmtId="0" fontId="20" fillId="0" borderId="0" xfId="0" applyFont="1" applyFill="1"/>
    <xf numFmtId="4" fontId="20" fillId="0" borderId="0" xfId="0" applyNumberFormat="1" applyFont="1"/>
    <xf numFmtId="3" fontId="19" fillId="0" borderId="0" xfId="0" applyNumberFormat="1" applyFont="1"/>
    <xf numFmtId="2" fontId="19" fillId="0" borderId="0" xfId="0" applyNumberFormat="1" applyFont="1"/>
    <xf numFmtId="0" fontId="22" fillId="0" borderId="0" xfId="0" applyFont="1"/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10" fontId="0" fillId="0" borderId="0" xfId="0" applyNumberFormat="1" applyAlignment="1">
      <alignment vertical="center"/>
    </xf>
    <xf numFmtId="0" fontId="7" fillId="3" borderId="0" xfId="0" applyFont="1" applyFill="1" applyAlignment="1"/>
    <xf numFmtId="0" fontId="0" fillId="0" borderId="2" xfId="0" applyBorder="1" applyAlignment="1">
      <alignment wrapText="1"/>
    </xf>
    <xf numFmtId="0" fontId="0" fillId="0" borderId="2" xfId="0" applyBorder="1" applyAlignment="1"/>
    <xf numFmtId="0" fontId="8" fillId="0" borderId="0" xfId="0" applyFont="1" applyAlignment="1"/>
    <xf numFmtId="9" fontId="0" fillId="0" borderId="0" xfId="1" applyNumberFormat="1" applyFont="1" applyBorder="1" applyAlignment="1">
      <alignment horizontal="right" vertical="center"/>
    </xf>
    <xf numFmtId="0" fontId="8" fillId="0" borderId="2" xfId="0" applyFont="1" applyBorder="1" applyAlignment="1">
      <alignment wrapText="1"/>
    </xf>
    <xf numFmtId="49" fontId="0" fillId="0" borderId="0" xfId="0" applyNumberFormat="1" applyAlignment="1">
      <alignment wrapText="1"/>
    </xf>
    <xf numFmtId="9" fontId="0" fillId="0" borderId="0" xfId="1" applyNumberFormat="1" applyFont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J67"/>
  <sheetViews>
    <sheetView workbookViewId="0">
      <selection activeCell="D42" sqref="D42"/>
    </sheetView>
  </sheetViews>
  <sheetFormatPr defaultRowHeight="12.75" x14ac:dyDescent="0.2"/>
  <cols>
    <col min="1" max="1" width="3.28515625" customWidth="1"/>
    <col min="2" max="2" width="4.7109375" customWidth="1"/>
    <col min="3" max="3" width="5" customWidth="1"/>
    <col min="4" max="4" width="35.140625" customWidth="1"/>
    <col min="5" max="5" width="4.28515625" customWidth="1"/>
    <col min="7" max="7" width="9.28515625" bestFit="1" customWidth="1"/>
    <col min="8" max="8" width="11.42578125" customWidth="1"/>
    <col min="9" max="9" width="9.5703125" bestFit="1" customWidth="1"/>
    <col min="10" max="10" width="10.85546875" style="2" bestFit="1" customWidth="1"/>
  </cols>
  <sheetData>
    <row r="1" spans="1:10" x14ac:dyDescent="0.2">
      <c r="A1" s="191" t="s">
        <v>85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0" ht="15.75" x14ac:dyDescent="0.2">
      <c r="A2" s="193" t="s">
        <v>124</v>
      </c>
      <c r="B2" s="194"/>
      <c r="C2" s="194"/>
      <c r="D2" s="194"/>
      <c r="E2" s="194"/>
      <c r="F2" s="194"/>
      <c r="G2" s="194"/>
      <c r="H2" s="194"/>
      <c r="I2" s="194"/>
      <c r="J2" s="194"/>
    </row>
    <row r="3" spans="1:10" x14ac:dyDescent="0.2">
      <c r="J3" s="10" t="s">
        <v>91</v>
      </c>
    </row>
    <row r="4" spans="1:10" ht="15" x14ac:dyDescent="0.25">
      <c r="A4" s="19" t="s">
        <v>13</v>
      </c>
      <c r="B4" s="20"/>
      <c r="C4" s="4"/>
    </row>
    <row r="5" spans="1:10" x14ac:dyDescent="0.2">
      <c r="A5" t="s">
        <v>0</v>
      </c>
      <c r="B5" t="s">
        <v>130</v>
      </c>
      <c r="J5" s="95">
        <v>119248.5</v>
      </c>
    </row>
    <row r="6" spans="1:10" x14ac:dyDescent="0.2">
      <c r="A6" t="s">
        <v>2</v>
      </c>
      <c r="B6" t="s">
        <v>6</v>
      </c>
      <c r="E6">
        <v>321</v>
      </c>
      <c r="F6" t="s">
        <v>7</v>
      </c>
      <c r="G6" s="1">
        <v>350</v>
      </c>
      <c r="J6" s="2">
        <f>E6*G6</f>
        <v>112350</v>
      </c>
    </row>
    <row r="7" spans="1:10" x14ac:dyDescent="0.2">
      <c r="A7" t="s">
        <v>3</v>
      </c>
      <c r="B7" t="s">
        <v>8</v>
      </c>
      <c r="J7" s="2">
        <v>80000</v>
      </c>
    </row>
    <row r="8" spans="1:10" x14ac:dyDescent="0.2">
      <c r="A8" t="s">
        <v>4</v>
      </c>
      <c r="B8" t="s">
        <v>9</v>
      </c>
      <c r="J8" s="2">
        <v>500</v>
      </c>
    </row>
    <row r="9" spans="1:10" x14ac:dyDescent="0.2">
      <c r="A9" t="s">
        <v>5</v>
      </c>
      <c r="B9" t="s">
        <v>10</v>
      </c>
      <c r="J9" s="2">
        <v>0</v>
      </c>
    </row>
    <row r="10" spans="1:10" x14ac:dyDescent="0.2">
      <c r="B10" s="3" t="s">
        <v>11</v>
      </c>
      <c r="C10" s="3"/>
      <c r="J10" s="18">
        <f>SUM(J5:J9)</f>
        <v>312098.5</v>
      </c>
    </row>
    <row r="12" spans="1:10" ht="15" x14ac:dyDescent="0.25">
      <c r="A12" s="19" t="s">
        <v>12</v>
      </c>
      <c r="B12" s="20"/>
      <c r="C12" s="4"/>
    </row>
    <row r="13" spans="1:10" x14ac:dyDescent="0.2">
      <c r="A13" s="11" t="s">
        <v>0</v>
      </c>
      <c r="B13" s="12" t="s">
        <v>14</v>
      </c>
      <c r="C13" s="11"/>
      <c r="D13" s="13"/>
      <c r="H13" s="17">
        <f>SUM(I14:I29)</f>
        <v>106000</v>
      </c>
    </row>
    <row r="14" spans="1:10" x14ac:dyDescent="0.2">
      <c r="B14" s="8" t="s">
        <v>15</v>
      </c>
      <c r="C14" s="3" t="s">
        <v>16</v>
      </c>
      <c r="I14" s="5">
        <f>J15</f>
        <v>8000</v>
      </c>
    </row>
    <row r="15" spans="1:10" x14ac:dyDescent="0.2">
      <c r="C15" s="6" t="s">
        <v>17</v>
      </c>
      <c r="D15" t="s">
        <v>87</v>
      </c>
      <c r="G15" s="1"/>
      <c r="J15" s="2">
        <v>8000</v>
      </c>
    </row>
    <row r="16" spans="1:10" x14ac:dyDescent="0.2">
      <c r="B16" s="8" t="s">
        <v>18</v>
      </c>
      <c r="C16" s="3" t="s">
        <v>25</v>
      </c>
      <c r="I16" s="5">
        <f>SUM(J17:J20)</f>
        <v>54000</v>
      </c>
    </row>
    <row r="17" spans="1:10" x14ac:dyDescent="0.2">
      <c r="B17" s="6"/>
      <c r="C17" s="6" t="s">
        <v>21</v>
      </c>
      <c r="D17" t="s">
        <v>26</v>
      </c>
      <c r="J17" s="2">
        <v>8000</v>
      </c>
    </row>
    <row r="18" spans="1:10" x14ac:dyDescent="0.2">
      <c r="B18" s="6"/>
      <c r="C18" s="6" t="s">
        <v>22</v>
      </c>
      <c r="D18" t="s">
        <v>88</v>
      </c>
      <c r="G18" s="1"/>
      <c r="J18" s="2">
        <v>24000</v>
      </c>
    </row>
    <row r="19" spans="1:10" x14ac:dyDescent="0.2">
      <c r="B19" s="6"/>
      <c r="C19" s="6" t="s">
        <v>23</v>
      </c>
      <c r="D19" t="s">
        <v>89</v>
      </c>
      <c r="J19" s="2">
        <v>12000</v>
      </c>
    </row>
    <row r="20" spans="1:10" x14ac:dyDescent="0.2">
      <c r="B20" s="6"/>
      <c r="C20" s="6" t="s">
        <v>24</v>
      </c>
      <c r="D20" t="s">
        <v>27</v>
      </c>
      <c r="J20" s="2">
        <v>10000</v>
      </c>
    </row>
    <row r="21" spans="1:10" x14ac:dyDescent="0.2">
      <c r="B21" s="8" t="s">
        <v>19</v>
      </c>
      <c r="C21" s="8" t="s">
        <v>28</v>
      </c>
      <c r="I21" s="5">
        <f>SUM(J22:J25)</f>
        <v>26000</v>
      </c>
    </row>
    <row r="22" spans="1:10" x14ac:dyDescent="0.2">
      <c r="C22" s="6" t="s">
        <v>29</v>
      </c>
      <c r="D22" t="s">
        <v>90</v>
      </c>
      <c r="J22" s="2">
        <v>4000</v>
      </c>
    </row>
    <row r="23" spans="1:10" x14ac:dyDescent="0.2">
      <c r="B23" s="6"/>
      <c r="C23" s="6" t="s">
        <v>30</v>
      </c>
      <c r="D23" t="s">
        <v>33</v>
      </c>
      <c r="J23" s="2">
        <v>15000</v>
      </c>
    </row>
    <row r="24" spans="1:10" ht="26.25" customHeight="1" x14ac:dyDescent="0.2">
      <c r="B24" s="6"/>
      <c r="C24" s="7" t="s">
        <v>31</v>
      </c>
      <c r="D24" s="195" t="s">
        <v>34</v>
      </c>
      <c r="E24" s="196"/>
      <c r="F24" s="196"/>
      <c r="G24" s="196"/>
      <c r="J24" s="2">
        <v>3000</v>
      </c>
    </row>
    <row r="25" spans="1:10" x14ac:dyDescent="0.2">
      <c r="B25" s="6"/>
      <c r="C25" s="6" t="s">
        <v>32</v>
      </c>
      <c r="D25" t="s">
        <v>35</v>
      </c>
      <c r="J25" s="2">
        <v>4000</v>
      </c>
    </row>
    <row r="26" spans="1:10" x14ac:dyDescent="0.2">
      <c r="B26" s="8" t="s">
        <v>20</v>
      </c>
      <c r="C26" s="8" t="s">
        <v>36</v>
      </c>
      <c r="I26" s="5">
        <f>SUM(J27:J29)</f>
        <v>18000</v>
      </c>
    </row>
    <row r="27" spans="1:10" x14ac:dyDescent="0.2">
      <c r="B27" s="6"/>
      <c r="C27" s="6" t="s">
        <v>37</v>
      </c>
      <c r="D27" t="s">
        <v>40</v>
      </c>
      <c r="J27" s="2">
        <v>15000</v>
      </c>
    </row>
    <row r="28" spans="1:10" x14ac:dyDescent="0.2">
      <c r="B28" s="6"/>
      <c r="C28" s="6" t="s">
        <v>38</v>
      </c>
      <c r="D28" t="s">
        <v>41</v>
      </c>
      <c r="J28" s="2">
        <v>500</v>
      </c>
    </row>
    <row r="29" spans="1:10" x14ac:dyDescent="0.2">
      <c r="B29" s="6"/>
      <c r="C29" s="6" t="s">
        <v>39</v>
      </c>
      <c r="D29" t="s">
        <v>42</v>
      </c>
      <c r="J29" s="2">
        <v>2500</v>
      </c>
    </row>
    <row r="30" spans="1:10" x14ac:dyDescent="0.2">
      <c r="B30" s="6"/>
      <c r="C30" s="6"/>
    </row>
    <row r="31" spans="1:10" x14ac:dyDescent="0.2">
      <c r="A31" s="11" t="s">
        <v>2</v>
      </c>
      <c r="B31" s="12" t="s">
        <v>43</v>
      </c>
      <c r="C31" s="14"/>
      <c r="D31" s="13"/>
      <c r="H31" s="17">
        <f>SUM(J33:J35)</f>
        <v>45000</v>
      </c>
    </row>
    <row r="32" spans="1:10" x14ac:dyDescent="0.2">
      <c r="B32" s="8" t="s">
        <v>44</v>
      </c>
      <c r="C32" s="8" t="s">
        <v>48</v>
      </c>
      <c r="I32" s="2"/>
    </row>
    <row r="33" spans="1:10" x14ac:dyDescent="0.2">
      <c r="B33" s="6"/>
      <c r="C33" s="6" t="s">
        <v>45</v>
      </c>
      <c r="D33" t="s">
        <v>50</v>
      </c>
      <c r="J33" s="2">
        <v>20000</v>
      </c>
    </row>
    <row r="34" spans="1:10" x14ac:dyDescent="0.2">
      <c r="B34" s="6"/>
      <c r="C34" s="6" t="s">
        <v>46</v>
      </c>
      <c r="D34" t="s">
        <v>51</v>
      </c>
      <c r="J34" s="2">
        <v>20000</v>
      </c>
    </row>
    <row r="35" spans="1:10" x14ac:dyDescent="0.2">
      <c r="B35" s="8" t="s">
        <v>47</v>
      </c>
      <c r="C35" s="8" t="s">
        <v>49</v>
      </c>
      <c r="J35" s="2">
        <v>5000</v>
      </c>
    </row>
    <row r="36" spans="1:10" x14ac:dyDescent="0.2">
      <c r="B36" s="6"/>
      <c r="C36" s="6"/>
    </row>
    <row r="37" spans="1:10" s="3" customFormat="1" x14ac:dyDescent="0.2">
      <c r="A37" s="11" t="s">
        <v>3</v>
      </c>
      <c r="B37" s="15" t="s">
        <v>52</v>
      </c>
      <c r="C37" s="16"/>
      <c r="D37" s="11"/>
      <c r="H37" s="17">
        <f>SUM(J38:J39)</f>
        <v>25000</v>
      </c>
      <c r="J37" s="5"/>
    </row>
    <row r="38" spans="1:10" x14ac:dyDescent="0.2">
      <c r="B38" s="6" t="s">
        <v>53</v>
      </c>
      <c r="C38" s="98" t="s">
        <v>136</v>
      </c>
      <c r="J38" s="2">
        <v>20000</v>
      </c>
    </row>
    <row r="39" spans="1:10" x14ac:dyDescent="0.2">
      <c r="B39" s="6" t="s">
        <v>54</v>
      </c>
      <c r="C39" s="6" t="s">
        <v>56</v>
      </c>
      <c r="J39" s="2">
        <v>5000</v>
      </c>
    </row>
    <row r="40" spans="1:10" x14ac:dyDescent="0.2">
      <c r="B40" s="6"/>
      <c r="C40" s="6"/>
    </row>
    <row r="41" spans="1:10" s="3" customFormat="1" x14ac:dyDescent="0.2">
      <c r="A41" s="11" t="s">
        <v>57</v>
      </c>
      <c r="B41" s="15" t="s">
        <v>58</v>
      </c>
      <c r="C41" s="16"/>
      <c r="D41" s="11"/>
      <c r="H41" s="17">
        <f>SUM(J42:J45)</f>
        <v>75800</v>
      </c>
      <c r="J41" s="5"/>
    </row>
    <row r="42" spans="1:10" x14ac:dyDescent="0.2">
      <c r="B42" s="6" t="s">
        <v>59</v>
      </c>
      <c r="C42" s="6" t="s">
        <v>131</v>
      </c>
      <c r="J42" s="2">
        <v>37800</v>
      </c>
    </row>
    <row r="43" spans="1:10" x14ac:dyDescent="0.2">
      <c r="B43" s="6" t="s">
        <v>60</v>
      </c>
      <c r="C43" s="6" t="s">
        <v>70</v>
      </c>
      <c r="J43" s="2">
        <v>8000</v>
      </c>
    </row>
    <row r="44" spans="1:10" x14ac:dyDescent="0.2">
      <c r="B44" s="6" t="s">
        <v>61</v>
      </c>
      <c r="C44" s="6" t="s">
        <v>71</v>
      </c>
      <c r="J44" s="2">
        <v>20000</v>
      </c>
    </row>
    <row r="45" spans="1:10" x14ac:dyDescent="0.2">
      <c r="B45" s="6" t="s">
        <v>62</v>
      </c>
      <c r="C45" s="6" t="s">
        <v>72</v>
      </c>
      <c r="J45" s="2">
        <v>10000</v>
      </c>
    </row>
    <row r="47" spans="1:10" s="3" customFormat="1" x14ac:dyDescent="0.2">
      <c r="A47" s="11" t="s">
        <v>5</v>
      </c>
      <c r="B47" s="15" t="s">
        <v>73</v>
      </c>
      <c r="C47" s="11"/>
      <c r="D47" s="11"/>
      <c r="H47" s="17">
        <f>SUM(J48:J53)</f>
        <v>29500</v>
      </c>
      <c r="J47" s="5"/>
    </row>
    <row r="48" spans="1:10" x14ac:dyDescent="0.2">
      <c r="B48" s="6" t="s">
        <v>64</v>
      </c>
      <c r="C48" s="6" t="s">
        <v>74</v>
      </c>
      <c r="J48" s="2">
        <v>5000</v>
      </c>
    </row>
    <row r="49" spans="1:10" x14ac:dyDescent="0.2">
      <c r="B49" s="6" t="s">
        <v>65</v>
      </c>
      <c r="C49" s="6" t="s">
        <v>75</v>
      </c>
      <c r="J49" s="2">
        <v>500</v>
      </c>
    </row>
    <row r="50" spans="1:10" x14ac:dyDescent="0.2">
      <c r="B50" s="6" t="s">
        <v>66</v>
      </c>
      <c r="C50" s="6" t="s">
        <v>76</v>
      </c>
      <c r="J50" s="2">
        <v>1500</v>
      </c>
    </row>
    <row r="51" spans="1:10" x14ac:dyDescent="0.2">
      <c r="B51" s="6"/>
      <c r="C51" s="6" t="s">
        <v>69</v>
      </c>
      <c r="D51" t="s">
        <v>77</v>
      </c>
      <c r="J51" s="2">
        <v>2500</v>
      </c>
    </row>
    <row r="52" spans="1:10" x14ac:dyDescent="0.2">
      <c r="B52" s="6" t="s">
        <v>67</v>
      </c>
      <c r="C52" s="6" t="s">
        <v>78</v>
      </c>
      <c r="J52" s="2">
        <v>5000</v>
      </c>
    </row>
    <row r="53" spans="1:10" x14ac:dyDescent="0.2">
      <c r="B53" s="6" t="s">
        <v>68</v>
      </c>
      <c r="C53" s="6" t="s">
        <v>79</v>
      </c>
      <c r="J53" s="2">
        <v>15000</v>
      </c>
    </row>
    <row r="54" spans="1:10" x14ac:dyDescent="0.2">
      <c r="B54" s="6"/>
    </row>
    <row r="56" spans="1:10" x14ac:dyDescent="0.2">
      <c r="B56" s="8" t="s">
        <v>82</v>
      </c>
      <c r="H56" s="5">
        <f>SUM(H13:H55)</f>
        <v>281300</v>
      </c>
      <c r="I56" s="3"/>
      <c r="J56" s="18">
        <f>SUM(J13:J55)</f>
        <v>281300</v>
      </c>
    </row>
    <row r="58" spans="1:10" s="3" customFormat="1" x14ac:dyDescent="0.2">
      <c r="B58" s="3" t="s">
        <v>83</v>
      </c>
      <c r="J58" s="5">
        <f>J10-J56</f>
        <v>30798.5</v>
      </c>
    </row>
    <row r="61" spans="1:10" x14ac:dyDescent="0.2">
      <c r="A61" t="s">
        <v>84</v>
      </c>
      <c r="D61" s="9">
        <v>39400</v>
      </c>
    </row>
    <row r="65" spans="4:6" x14ac:dyDescent="0.2">
      <c r="F65" s="97" t="s">
        <v>125</v>
      </c>
    </row>
    <row r="66" spans="4:6" x14ac:dyDescent="0.2">
      <c r="D66" t="s">
        <v>135</v>
      </c>
      <c r="F66" s="96" t="s">
        <v>132</v>
      </c>
    </row>
    <row r="67" spans="4:6" x14ac:dyDescent="0.2">
      <c r="D67" t="s">
        <v>133</v>
      </c>
      <c r="F67" s="96" t="s">
        <v>134</v>
      </c>
    </row>
  </sheetData>
  <mergeCells count="3">
    <mergeCell ref="A1:J1"/>
    <mergeCell ref="A2:J2"/>
    <mergeCell ref="D24:G24"/>
  </mergeCells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opLeftCell="A28" workbookViewId="0">
      <selection activeCell="D30" sqref="D30"/>
    </sheetView>
  </sheetViews>
  <sheetFormatPr defaultRowHeight="12.75" x14ac:dyDescent="0.2"/>
  <cols>
    <col min="1" max="1" width="3.42578125" customWidth="1"/>
    <col min="2" max="2" width="4.5703125" customWidth="1"/>
    <col min="3" max="3" width="5.5703125" customWidth="1"/>
    <col min="4" max="4" width="34.5703125" customWidth="1"/>
    <col min="6" max="6" width="7" customWidth="1"/>
    <col min="7" max="7" width="7.85546875" customWidth="1"/>
    <col min="8" max="8" width="10.28515625" customWidth="1"/>
    <col min="10" max="10" width="11.7109375" bestFit="1" customWidth="1"/>
    <col min="11" max="11" width="9.140625" style="69"/>
  </cols>
  <sheetData>
    <row r="1" spans="1:10" x14ac:dyDescent="0.2">
      <c r="A1" s="191" t="s">
        <v>85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0" ht="15.75" x14ac:dyDescent="0.2">
      <c r="A2" s="193" t="s">
        <v>146</v>
      </c>
      <c r="B2" s="194"/>
      <c r="C2" s="194"/>
      <c r="D2" s="194"/>
      <c r="E2" s="194"/>
      <c r="F2" s="194"/>
      <c r="G2" s="194"/>
      <c r="H2" s="194"/>
      <c r="I2" s="194"/>
      <c r="J2" s="194"/>
    </row>
    <row r="3" spans="1:10" x14ac:dyDescent="0.2">
      <c r="J3" s="10" t="s">
        <v>91</v>
      </c>
    </row>
    <row r="4" spans="1:10" ht="15" x14ac:dyDescent="0.25">
      <c r="A4" s="19" t="s">
        <v>13</v>
      </c>
      <c r="B4" s="20"/>
      <c r="C4" s="4"/>
      <c r="J4" s="2"/>
    </row>
    <row r="5" spans="1:10" x14ac:dyDescent="0.2">
      <c r="A5" t="s">
        <v>0</v>
      </c>
      <c r="B5" t="s">
        <v>147</v>
      </c>
      <c r="J5" s="124">
        <f>'čerpání-celkem 10_11'!M58</f>
        <v>153279.56</v>
      </c>
    </row>
    <row r="6" spans="1:10" x14ac:dyDescent="0.2">
      <c r="A6" t="s">
        <v>2</v>
      </c>
      <c r="B6" t="s">
        <v>6</v>
      </c>
      <c r="E6" s="125">
        <v>356</v>
      </c>
      <c r="F6" t="s">
        <v>7</v>
      </c>
      <c r="G6" s="1">
        <v>400</v>
      </c>
      <c r="J6" s="2">
        <f>E6*G6</f>
        <v>142400</v>
      </c>
    </row>
    <row r="7" spans="1:10" x14ac:dyDescent="0.2">
      <c r="A7" t="s">
        <v>3</v>
      </c>
      <c r="B7" t="s">
        <v>8</v>
      </c>
      <c r="J7" s="2">
        <v>50000</v>
      </c>
    </row>
    <row r="8" spans="1:10" x14ac:dyDescent="0.2">
      <c r="A8" t="s">
        <v>4</v>
      </c>
      <c r="B8" t="s">
        <v>9</v>
      </c>
      <c r="J8" s="2">
        <v>100</v>
      </c>
    </row>
    <row r="9" spans="1:10" x14ac:dyDescent="0.2">
      <c r="A9" t="s">
        <v>5</v>
      </c>
      <c r="B9" t="s">
        <v>10</v>
      </c>
      <c r="J9" s="2">
        <v>0</v>
      </c>
    </row>
    <row r="10" spans="1:10" x14ac:dyDescent="0.2">
      <c r="B10" s="3" t="s">
        <v>11</v>
      </c>
      <c r="C10" s="3"/>
      <c r="J10" s="18">
        <f>SUM(J5:J9)</f>
        <v>345779.56</v>
      </c>
    </row>
    <row r="11" spans="1:10" x14ac:dyDescent="0.2">
      <c r="J11" s="2"/>
    </row>
    <row r="12" spans="1:10" ht="15" x14ac:dyDescent="0.25">
      <c r="A12" s="19" t="s">
        <v>12</v>
      </c>
      <c r="B12" s="20"/>
      <c r="C12" s="4"/>
      <c r="J12" s="2"/>
    </row>
    <row r="13" spans="1:10" x14ac:dyDescent="0.2">
      <c r="A13" s="11" t="s">
        <v>0</v>
      </c>
      <c r="B13" s="12" t="s">
        <v>14</v>
      </c>
      <c r="C13" s="11"/>
      <c r="D13" s="13"/>
      <c r="H13" s="17">
        <f>SUM(I14:I29)</f>
        <v>111000</v>
      </c>
      <c r="J13" s="2"/>
    </row>
    <row r="14" spans="1:10" x14ac:dyDescent="0.2">
      <c r="B14" s="6" t="s">
        <v>15</v>
      </c>
      <c r="C14" t="s">
        <v>16</v>
      </c>
      <c r="I14" s="5">
        <f>J15</f>
        <v>8000</v>
      </c>
      <c r="J14" s="2"/>
    </row>
    <row r="15" spans="1:10" x14ac:dyDescent="0.2">
      <c r="C15" s="6" t="s">
        <v>17</v>
      </c>
      <c r="D15" t="s">
        <v>87</v>
      </c>
      <c r="G15" s="1"/>
      <c r="I15" s="3"/>
      <c r="J15" s="2">
        <v>8000</v>
      </c>
    </row>
    <row r="16" spans="1:10" x14ac:dyDescent="0.2">
      <c r="B16" s="6" t="s">
        <v>18</v>
      </c>
      <c r="C16" t="s">
        <v>25</v>
      </c>
      <c r="I16" s="5">
        <f>SUM(J17:J20)</f>
        <v>40000</v>
      </c>
      <c r="J16" s="2"/>
    </row>
    <row r="17" spans="1:11" x14ac:dyDescent="0.2">
      <c r="B17" s="6"/>
      <c r="C17" s="6" t="s">
        <v>21</v>
      </c>
      <c r="D17" t="s">
        <v>26</v>
      </c>
      <c r="I17" s="3"/>
      <c r="J17" s="2">
        <v>8000</v>
      </c>
      <c r="K17" s="122"/>
    </row>
    <row r="18" spans="1:11" x14ac:dyDescent="0.2">
      <c r="B18" s="6"/>
      <c r="C18" s="6" t="s">
        <v>22</v>
      </c>
      <c r="D18" t="s">
        <v>94</v>
      </c>
      <c r="G18" s="1"/>
      <c r="I18" s="3"/>
      <c r="J18" s="2">
        <v>20000</v>
      </c>
    </row>
    <row r="19" spans="1:11" x14ac:dyDescent="0.2">
      <c r="B19" s="6"/>
      <c r="C19" s="6" t="s">
        <v>23</v>
      </c>
      <c r="D19" t="s">
        <v>99</v>
      </c>
      <c r="I19" s="3"/>
      <c r="J19" s="2">
        <v>6000</v>
      </c>
    </row>
    <row r="20" spans="1:11" x14ac:dyDescent="0.2">
      <c r="B20" s="6"/>
      <c r="C20" s="6" t="s">
        <v>24</v>
      </c>
      <c r="D20" t="s">
        <v>27</v>
      </c>
      <c r="I20" s="3"/>
      <c r="J20" s="2">
        <v>6000</v>
      </c>
    </row>
    <row r="21" spans="1:11" x14ac:dyDescent="0.2">
      <c r="B21" s="6" t="s">
        <v>19</v>
      </c>
      <c r="C21" s="6" t="s">
        <v>28</v>
      </c>
      <c r="I21" s="5">
        <f>SUM(J22:J25)</f>
        <v>47000</v>
      </c>
      <c r="J21" s="2"/>
    </row>
    <row r="22" spans="1:11" x14ac:dyDescent="0.2">
      <c r="C22" s="6" t="s">
        <v>29</v>
      </c>
      <c r="D22" t="s">
        <v>100</v>
      </c>
      <c r="I22" s="3"/>
      <c r="J22" s="2">
        <v>25000</v>
      </c>
    </row>
    <row r="23" spans="1:11" x14ac:dyDescent="0.2">
      <c r="B23" s="6"/>
      <c r="C23" s="6" t="s">
        <v>30</v>
      </c>
      <c r="D23" t="s">
        <v>33</v>
      </c>
      <c r="I23" s="3"/>
      <c r="J23" s="2">
        <v>15000</v>
      </c>
    </row>
    <row r="24" spans="1:11" ht="26.25" customHeight="1" x14ac:dyDescent="0.2">
      <c r="B24" s="6"/>
      <c r="C24" s="7" t="s">
        <v>31</v>
      </c>
      <c r="D24" s="195" t="s">
        <v>34</v>
      </c>
      <c r="E24" s="196"/>
      <c r="F24" s="196"/>
      <c r="G24" s="196"/>
      <c r="I24" s="3"/>
      <c r="J24" s="2">
        <v>3000</v>
      </c>
    </row>
    <row r="25" spans="1:11" x14ac:dyDescent="0.2">
      <c r="B25" s="6"/>
      <c r="C25" s="6" t="s">
        <v>32</v>
      </c>
      <c r="D25" t="s">
        <v>35</v>
      </c>
      <c r="I25" s="3"/>
      <c r="J25" s="2">
        <v>4000</v>
      </c>
    </row>
    <row r="26" spans="1:11" x14ac:dyDescent="0.2">
      <c r="B26" s="6" t="s">
        <v>20</v>
      </c>
      <c r="C26" s="6" t="s">
        <v>36</v>
      </c>
      <c r="I26" s="5">
        <f>SUM(J27:J29)</f>
        <v>16000</v>
      </c>
      <c r="J26" s="2"/>
    </row>
    <row r="27" spans="1:11" x14ac:dyDescent="0.2">
      <c r="B27" s="6"/>
      <c r="C27" s="6" t="s">
        <v>37</v>
      </c>
      <c r="D27" t="s">
        <v>40</v>
      </c>
      <c r="J27" s="2">
        <v>15000</v>
      </c>
    </row>
    <row r="28" spans="1:11" x14ac:dyDescent="0.2">
      <c r="B28" s="6"/>
      <c r="C28" s="6" t="s">
        <v>38</v>
      </c>
      <c r="D28" t="s">
        <v>41</v>
      </c>
      <c r="J28" s="2">
        <v>500</v>
      </c>
    </row>
    <row r="29" spans="1:11" x14ac:dyDescent="0.2">
      <c r="B29" s="6"/>
      <c r="C29" s="6" t="s">
        <v>39</v>
      </c>
      <c r="D29" t="s">
        <v>42</v>
      </c>
      <c r="J29" s="2">
        <v>500</v>
      </c>
    </row>
    <row r="30" spans="1:11" x14ac:dyDescent="0.2">
      <c r="B30" s="6"/>
      <c r="C30" s="6"/>
      <c r="J30" s="2"/>
    </row>
    <row r="31" spans="1:11" x14ac:dyDescent="0.2">
      <c r="A31" s="11" t="s">
        <v>2</v>
      </c>
      <c r="B31" s="12" t="s">
        <v>43</v>
      </c>
      <c r="C31" s="14"/>
      <c r="D31" s="13"/>
      <c r="H31" s="17">
        <f>SUM(J33:J35)</f>
        <v>41000</v>
      </c>
      <c r="J31" s="2"/>
    </row>
    <row r="32" spans="1:11" x14ac:dyDescent="0.2">
      <c r="B32" s="6" t="s">
        <v>44</v>
      </c>
      <c r="C32" s="6" t="s">
        <v>48</v>
      </c>
      <c r="I32" s="2"/>
      <c r="J32" s="2"/>
    </row>
    <row r="33" spans="1:14" x14ac:dyDescent="0.2">
      <c r="B33" s="6"/>
      <c r="C33" s="6" t="s">
        <v>45</v>
      </c>
      <c r="D33" t="s">
        <v>50</v>
      </c>
      <c r="J33" s="2">
        <v>20000</v>
      </c>
    </row>
    <row r="34" spans="1:14" x14ac:dyDescent="0.2">
      <c r="B34" s="6"/>
      <c r="C34" s="6" t="s">
        <v>46</v>
      </c>
      <c r="D34" t="s">
        <v>51</v>
      </c>
      <c r="J34" s="2">
        <v>20000</v>
      </c>
    </row>
    <row r="35" spans="1:14" x14ac:dyDescent="0.2">
      <c r="B35" s="6" t="s">
        <v>47</v>
      </c>
      <c r="C35" s="6" t="s">
        <v>49</v>
      </c>
      <c r="J35" s="2">
        <v>1000</v>
      </c>
    </row>
    <row r="36" spans="1:14" x14ac:dyDescent="0.2">
      <c r="B36" s="6"/>
      <c r="C36" s="6"/>
      <c r="J36" s="2"/>
    </row>
    <row r="37" spans="1:14" x14ac:dyDescent="0.2">
      <c r="A37" s="11" t="s">
        <v>3</v>
      </c>
      <c r="B37" s="15" t="s">
        <v>52</v>
      </c>
      <c r="C37" s="16"/>
      <c r="D37" s="11"/>
      <c r="E37" s="3"/>
      <c r="F37" s="3"/>
      <c r="G37" s="3"/>
      <c r="H37" s="17">
        <f>SUM(J38:J39)</f>
        <v>25000</v>
      </c>
      <c r="I37" s="3"/>
      <c r="J37" s="5"/>
      <c r="K37" s="76"/>
      <c r="L37" s="3"/>
      <c r="M37" s="3"/>
      <c r="N37" s="3"/>
    </row>
    <row r="38" spans="1:14" x14ac:dyDescent="0.2">
      <c r="B38" s="6" t="s">
        <v>53</v>
      </c>
      <c r="C38" s="6" t="s">
        <v>55</v>
      </c>
      <c r="J38" s="2">
        <v>20000</v>
      </c>
      <c r="K38" s="108"/>
      <c r="L38" s="80"/>
    </row>
    <row r="39" spans="1:14" x14ac:dyDescent="0.2">
      <c r="B39" s="6" t="s">
        <v>54</v>
      </c>
      <c r="C39" s="6" t="s">
        <v>56</v>
      </c>
      <c r="J39" s="2">
        <v>5000</v>
      </c>
    </row>
    <row r="40" spans="1:14" x14ac:dyDescent="0.2">
      <c r="B40" s="6"/>
      <c r="C40" s="6"/>
      <c r="J40" s="2"/>
    </row>
    <row r="41" spans="1:14" x14ac:dyDescent="0.2">
      <c r="A41" s="11" t="s">
        <v>57</v>
      </c>
      <c r="B41" s="15" t="s">
        <v>58</v>
      </c>
      <c r="C41" s="16"/>
      <c r="D41" s="11"/>
      <c r="E41" s="3"/>
      <c r="F41" s="3"/>
      <c r="G41" s="3"/>
      <c r="H41" s="17">
        <f>SUM(J42:J45)</f>
        <v>79400</v>
      </c>
      <c r="I41" s="3"/>
      <c r="J41" s="5"/>
      <c r="L41" s="3"/>
      <c r="M41" s="3"/>
      <c r="N41" s="3"/>
    </row>
    <row r="42" spans="1:14" x14ac:dyDescent="0.2">
      <c r="B42" s="6" t="s">
        <v>59</v>
      </c>
      <c r="C42" s="126" t="s">
        <v>149</v>
      </c>
      <c r="J42" s="25">
        <v>43400</v>
      </c>
      <c r="K42" s="108"/>
      <c r="L42" s="109"/>
      <c r="M42" s="25"/>
    </row>
    <row r="43" spans="1:14" x14ac:dyDescent="0.2">
      <c r="B43" s="6" t="s">
        <v>60</v>
      </c>
      <c r="C43" s="6" t="s">
        <v>70</v>
      </c>
      <c r="J43" s="2">
        <v>8000</v>
      </c>
      <c r="K43" s="108"/>
    </row>
    <row r="44" spans="1:14" x14ac:dyDescent="0.2">
      <c r="B44" s="6" t="s">
        <v>61</v>
      </c>
      <c r="C44" s="6" t="s">
        <v>71</v>
      </c>
      <c r="J44" s="2">
        <v>20000</v>
      </c>
      <c r="K44" s="122"/>
    </row>
    <row r="45" spans="1:14" x14ac:dyDescent="0.2">
      <c r="B45" s="6" t="s">
        <v>62</v>
      </c>
      <c r="C45" s="6" t="s">
        <v>72</v>
      </c>
      <c r="J45" s="124">
        <v>8000</v>
      </c>
      <c r="K45" s="123"/>
    </row>
    <row r="46" spans="1:14" x14ac:dyDescent="0.2">
      <c r="J46" s="2"/>
    </row>
    <row r="47" spans="1:14" x14ac:dyDescent="0.2">
      <c r="A47" s="11" t="s">
        <v>5</v>
      </c>
      <c r="B47" s="15" t="s">
        <v>73</v>
      </c>
      <c r="C47" s="11"/>
      <c r="D47" s="11"/>
      <c r="E47" s="3"/>
      <c r="F47" s="3"/>
      <c r="G47" s="3"/>
      <c r="H47" s="17">
        <f>SUM(J48:J53)</f>
        <v>63500</v>
      </c>
      <c r="I47" s="3"/>
      <c r="J47" s="5"/>
      <c r="K47" s="76"/>
      <c r="L47" s="3"/>
      <c r="M47" s="3"/>
      <c r="N47" s="3"/>
    </row>
    <row r="48" spans="1:14" x14ac:dyDescent="0.2">
      <c r="B48" s="6" t="s">
        <v>64</v>
      </c>
      <c r="C48" s="6" t="s">
        <v>74</v>
      </c>
      <c r="J48" s="2">
        <v>5000</v>
      </c>
    </row>
    <row r="49" spans="1:14" x14ac:dyDescent="0.2">
      <c r="B49" s="6" t="s">
        <v>65</v>
      </c>
      <c r="C49" s="6" t="s">
        <v>75</v>
      </c>
      <c r="J49" s="2">
        <v>500</v>
      </c>
    </row>
    <row r="50" spans="1:14" x14ac:dyDescent="0.2">
      <c r="B50" s="6" t="s">
        <v>66</v>
      </c>
      <c r="C50" s="6" t="s">
        <v>76</v>
      </c>
      <c r="J50" s="2">
        <v>500</v>
      </c>
    </row>
    <row r="51" spans="1:14" x14ac:dyDescent="0.2">
      <c r="B51" s="6"/>
      <c r="C51" s="6" t="s">
        <v>69</v>
      </c>
      <c r="D51" t="s">
        <v>77</v>
      </c>
      <c r="J51" s="2">
        <v>2500</v>
      </c>
    </row>
    <row r="52" spans="1:14" x14ac:dyDescent="0.2">
      <c r="B52" s="6" t="s">
        <v>67</v>
      </c>
      <c r="C52" s="6" t="s">
        <v>78</v>
      </c>
      <c r="J52" s="2">
        <v>5000</v>
      </c>
    </row>
    <row r="53" spans="1:14" x14ac:dyDescent="0.2">
      <c r="B53" s="6" t="s">
        <v>68</v>
      </c>
      <c r="C53" s="6" t="s">
        <v>79</v>
      </c>
      <c r="J53" s="2">
        <v>50000</v>
      </c>
      <c r="K53" s="122"/>
    </row>
    <row r="54" spans="1:14" x14ac:dyDescent="0.2">
      <c r="B54" s="6"/>
      <c r="J54" s="2"/>
    </row>
    <row r="55" spans="1:14" x14ac:dyDescent="0.2">
      <c r="J55" s="2"/>
    </row>
    <row r="56" spans="1:14" x14ac:dyDescent="0.2">
      <c r="B56" s="8" t="s">
        <v>82</v>
      </c>
      <c r="H56" s="5">
        <f>SUM(H13:H55)</f>
        <v>319900</v>
      </c>
      <c r="I56" s="3"/>
      <c r="J56" s="18">
        <f>H56</f>
        <v>319900</v>
      </c>
    </row>
    <row r="57" spans="1:14" x14ac:dyDescent="0.2">
      <c r="J57" s="2"/>
    </row>
    <row r="58" spans="1:14" x14ac:dyDescent="0.2">
      <c r="A58" s="3"/>
      <c r="B58" s="3" t="s">
        <v>83</v>
      </c>
      <c r="C58" s="3"/>
      <c r="D58" s="3"/>
      <c r="E58" s="3"/>
      <c r="F58" s="3"/>
      <c r="G58" s="3"/>
      <c r="H58" s="3"/>
      <c r="I58" s="3"/>
      <c r="J58" s="5">
        <f>J10-J56</f>
        <v>25879.559999999998</v>
      </c>
      <c r="K58" s="76"/>
      <c r="L58" s="3"/>
      <c r="M58" s="3"/>
      <c r="N58" s="3"/>
    </row>
    <row r="59" spans="1:14" x14ac:dyDescent="0.2">
      <c r="J59" s="2"/>
    </row>
    <row r="60" spans="1:14" x14ac:dyDescent="0.2">
      <c r="J60" s="2"/>
    </row>
    <row r="61" spans="1:14" x14ac:dyDescent="0.2">
      <c r="A61" t="s">
        <v>84</v>
      </c>
      <c r="D61" s="9">
        <v>40863</v>
      </c>
      <c r="J61" s="2"/>
    </row>
    <row r="62" spans="1:14" x14ac:dyDescent="0.2">
      <c r="J62" s="2"/>
    </row>
  </sheetData>
  <mergeCells count="3">
    <mergeCell ref="A1:J1"/>
    <mergeCell ref="A2:J2"/>
    <mergeCell ref="D24:G24"/>
  </mergeCells>
  <phoneticPr fontId="5" type="noConversion"/>
  <pageMargins left="0.7" right="0.7" top="0.78740157499999996" bottom="0.78740157499999996" header="0.3" footer="0.3"/>
  <pageSetup paperSize="9"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839"/>
  <sheetViews>
    <sheetView topLeftCell="B1" workbookViewId="0">
      <pane xSplit="9" ySplit="3" topLeftCell="S25" activePane="bottomRight" state="frozen"/>
      <selection activeCell="B1" sqref="B1"/>
      <selection pane="topRight" activeCell="K1" sqref="K1"/>
      <selection pane="bottomLeft" activeCell="B4" sqref="B4"/>
      <selection pane="bottomRight" activeCell="X41" sqref="X41"/>
    </sheetView>
  </sheetViews>
  <sheetFormatPr defaultRowHeight="12.75" x14ac:dyDescent="0.2"/>
  <cols>
    <col min="1" max="1" width="3.42578125" hidden="1" customWidth="1"/>
    <col min="2" max="2" width="4.5703125" customWidth="1"/>
    <col min="3" max="3" width="5.7109375" customWidth="1"/>
    <col min="4" max="4" width="34.5703125" customWidth="1"/>
    <col min="6" max="6" width="7" customWidth="1"/>
    <col min="7" max="7" width="7.85546875" customWidth="1"/>
    <col min="8" max="8" width="10.28515625" customWidth="1"/>
    <col min="10" max="10" width="10.140625" bestFit="1" customWidth="1"/>
    <col min="11" max="11" width="9.140625" style="69" bestFit="1" customWidth="1"/>
    <col min="12" max="12" width="9.7109375" bestFit="1" customWidth="1"/>
    <col min="13" max="13" width="9.7109375" customWidth="1"/>
    <col min="14" max="14" width="9.7109375" bestFit="1" customWidth="1"/>
    <col min="15" max="16" width="10.140625" bestFit="1" customWidth="1"/>
    <col min="17" max="17" width="10.140625" customWidth="1"/>
    <col min="18" max="18" width="9.7109375" bestFit="1" customWidth="1"/>
    <col min="19" max="19" width="9.5703125" customWidth="1"/>
    <col min="20" max="20" width="9.7109375" customWidth="1"/>
    <col min="21" max="23" width="9.85546875" customWidth="1"/>
    <col min="24" max="24" width="9.85546875" style="3" customWidth="1"/>
    <col min="25" max="25" width="3.7109375" customWidth="1"/>
    <col min="26" max="26" width="16.140625" style="65" customWidth="1"/>
  </cols>
  <sheetData>
    <row r="1" spans="1:35" x14ac:dyDescent="0.2">
      <c r="A1" s="191" t="s">
        <v>85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35" ht="15.75" x14ac:dyDescent="0.2">
      <c r="A2" s="193" t="s">
        <v>146</v>
      </c>
      <c r="B2" s="194"/>
      <c r="C2" s="194"/>
      <c r="D2" s="194"/>
      <c r="E2" s="194"/>
      <c r="F2" s="194"/>
      <c r="G2" s="194"/>
      <c r="H2" s="194"/>
      <c r="I2" s="194"/>
      <c r="J2" s="194"/>
      <c r="K2" s="113" t="s">
        <v>106</v>
      </c>
    </row>
    <row r="3" spans="1:35" x14ac:dyDescent="0.2">
      <c r="J3" s="10" t="s">
        <v>91</v>
      </c>
      <c r="K3" s="113" t="s">
        <v>107</v>
      </c>
      <c r="L3" s="28" t="s">
        <v>145</v>
      </c>
      <c r="M3" s="28" t="s">
        <v>144</v>
      </c>
      <c r="N3" s="28" t="s">
        <v>101</v>
      </c>
      <c r="O3" s="28" t="s">
        <v>102</v>
      </c>
      <c r="P3" s="28" t="s">
        <v>108</v>
      </c>
      <c r="Q3" s="28" t="s">
        <v>109</v>
      </c>
      <c r="R3" s="28" t="s">
        <v>110</v>
      </c>
      <c r="S3" s="28" t="s">
        <v>111</v>
      </c>
      <c r="T3" s="28" t="s">
        <v>115</v>
      </c>
      <c r="U3" s="28" t="s">
        <v>116</v>
      </c>
      <c r="V3" s="28" t="s">
        <v>117</v>
      </c>
      <c r="W3" s="28" t="s">
        <v>118</v>
      </c>
      <c r="X3" s="3" t="s">
        <v>103</v>
      </c>
    </row>
    <row r="4" spans="1:35" ht="15" x14ac:dyDescent="0.25">
      <c r="A4" s="19" t="s">
        <v>13</v>
      </c>
      <c r="B4" s="198" t="s">
        <v>13</v>
      </c>
      <c r="C4" s="196"/>
      <c r="J4" s="2"/>
      <c r="K4" s="108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5"/>
      <c r="Y4" s="2"/>
      <c r="AA4" s="2"/>
      <c r="AB4" s="2"/>
      <c r="AC4" s="2"/>
      <c r="AD4" s="2"/>
      <c r="AE4" s="2"/>
      <c r="AF4" s="2"/>
      <c r="AG4" s="2"/>
      <c r="AH4" s="2"/>
      <c r="AI4" s="2"/>
    </row>
    <row r="5" spans="1:35" x14ac:dyDescent="0.2">
      <c r="A5" s="33" t="s">
        <v>0</v>
      </c>
      <c r="B5" s="33" t="s">
        <v>147</v>
      </c>
      <c r="C5" s="33"/>
      <c r="D5" s="33"/>
      <c r="E5" s="33"/>
      <c r="F5" s="33"/>
      <c r="G5" s="33"/>
      <c r="H5" s="33"/>
      <c r="I5" s="33"/>
      <c r="J5" s="34">
        <v>153279.56</v>
      </c>
      <c r="K5" s="70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67">
        <f>J5</f>
        <v>153279.56</v>
      </c>
      <c r="Y5" s="2"/>
      <c r="Z5" s="65">
        <f>X5/J5</f>
        <v>1</v>
      </c>
      <c r="AA5" s="2"/>
      <c r="AB5" s="2"/>
      <c r="AC5" s="2"/>
      <c r="AD5" s="2"/>
      <c r="AE5" s="2"/>
      <c r="AF5" s="2"/>
      <c r="AG5" s="2"/>
      <c r="AH5" s="2"/>
      <c r="AI5" s="2"/>
    </row>
    <row r="6" spans="1:35" x14ac:dyDescent="0.2">
      <c r="A6" s="40" t="s">
        <v>2</v>
      </c>
      <c r="B6" s="40" t="s">
        <v>6</v>
      </c>
      <c r="C6" s="40"/>
      <c r="D6" s="40"/>
      <c r="E6" s="40">
        <v>356</v>
      </c>
      <c r="F6" s="40" t="s">
        <v>7</v>
      </c>
      <c r="G6" s="41">
        <v>400</v>
      </c>
      <c r="H6" s="40"/>
      <c r="I6" s="40"/>
      <c r="J6" s="42">
        <f>E6*G6</f>
        <v>142400</v>
      </c>
      <c r="K6" s="71"/>
      <c r="L6" s="42"/>
      <c r="M6" s="42"/>
      <c r="N6" s="42"/>
      <c r="O6" s="42">
        <v>140400</v>
      </c>
      <c r="P6" s="42">
        <v>400</v>
      </c>
      <c r="Q6" s="42"/>
      <c r="R6" s="42"/>
      <c r="S6" s="42"/>
      <c r="T6" s="42"/>
      <c r="U6" s="42"/>
      <c r="V6" s="42"/>
      <c r="W6" s="42"/>
      <c r="X6" s="43">
        <f t="shared" ref="X6:X12" si="0">SUM(L6:W6)</f>
        <v>140800</v>
      </c>
      <c r="Y6" s="2"/>
      <c r="Z6" s="65">
        <f>X6/J6</f>
        <v>0.9887640449438202</v>
      </c>
      <c r="AA6" s="2"/>
      <c r="AB6" s="2"/>
      <c r="AC6" s="2"/>
      <c r="AD6" s="2"/>
      <c r="AE6" s="2"/>
      <c r="AF6" s="2"/>
      <c r="AG6" s="2"/>
      <c r="AH6" s="2"/>
      <c r="AI6" s="2"/>
    </row>
    <row r="7" spans="1:35" x14ac:dyDescent="0.2">
      <c r="A7" s="36" t="s">
        <v>3</v>
      </c>
      <c r="B7" s="36" t="s">
        <v>8</v>
      </c>
      <c r="C7" s="36"/>
      <c r="D7" s="36"/>
      <c r="E7" s="39" t="s">
        <v>105</v>
      </c>
      <c r="F7" s="36"/>
      <c r="G7" s="36"/>
      <c r="H7" s="36"/>
      <c r="I7" s="36"/>
      <c r="J7" s="37">
        <v>50000</v>
      </c>
      <c r="K7" s="72"/>
      <c r="L7" s="37"/>
      <c r="M7" s="37"/>
      <c r="N7" s="37"/>
      <c r="O7" s="37"/>
      <c r="P7" s="37"/>
      <c r="Q7" s="37">
        <v>196960</v>
      </c>
      <c r="R7" s="37"/>
      <c r="S7" s="37"/>
      <c r="T7" s="37"/>
      <c r="U7" s="37"/>
      <c r="V7" s="37"/>
      <c r="W7" s="37"/>
      <c r="X7" s="84">
        <f t="shared" si="0"/>
        <v>196960</v>
      </c>
      <c r="Y7" s="2"/>
      <c r="Z7" s="197">
        <f>(X7+X8)/J7</f>
        <v>2.8713820000000001</v>
      </c>
      <c r="AA7" s="2"/>
      <c r="AB7" s="2"/>
      <c r="AC7" s="2"/>
      <c r="AD7" s="2"/>
      <c r="AE7" s="2"/>
      <c r="AF7" s="2"/>
      <c r="AG7" s="2"/>
      <c r="AH7" s="2"/>
      <c r="AI7" s="2"/>
    </row>
    <row r="8" spans="1:35" x14ac:dyDescent="0.2">
      <c r="A8" s="40"/>
      <c r="B8" s="40"/>
      <c r="C8" s="40"/>
      <c r="D8" s="40"/>
      <c r="E8" s="44" t="s">
        <v>104</v>
      </c>
      <c r="F8" s="40"/>
      <c r="G8" s="40"/>
      <c r="H8" s="40"/>
      <c r="I8" s="40"/>
      <c r="J8" s="42"/>
      <c r="K8" s="71"/>
      <c r="L8" s="42"/>
      <c r="M8" s="42"/>
      <c r="N8" s="42"/>
      <c r="O8" s="42"/>
      <c r="P8" s="42">
        <v>-600</v>
      </c>
      <c r="Q8" s="42">
        <v>-33285</v>
      </c>
      <c r="R8" s="42">
        <v>-8005.9</v>
      </c>
      <c r="S8" s="42">
        <f>-9300-1200</f>
        <v>-10500</v>
      </c>
      <c r="T8" s="42">
        <v>-1000</v>
      </c>
      <c r="U8" s="42"/>
      <c r="V8" s="42"/>
      <c r="W8" s="42"/>
      <c r="X8" s="43">
        <f t="shared" si="0"/>
        <v>-53390.9</v>
      </c>
      <c r="Y8" s="2"/>
      <c r="Z8" s="197"/>
      <c r="AA8" s="2"/>
      <c r="AB8" s="2"/>
      <c r="AC8" s="2"/>
      <c r="AD8" s="2"/>
      <c r="AE8" s="2"/>
      <c r="AF8" s="2"/>
      <c r="AG8" s="2"/>
      <c r="AH8" s="2"/>
      <c r="AI8" s="2"/>
    </row>
    <row r="9" spans="1:35" x14ac:dyDescent="0.2">
      <c r="A9" s="36" t="s">
        <v>4</v>
      </c>
      <c r="B9" s="36" t="s">
        <v>9</v>
      </c>
      <c r="C9" s="36"/>
      <c r="D9" s="36"/>
      <c r="E9" s="36"/>
      <c r="F9" s="36"/>
      <c r="G9" s="36"/>
      <c r="H9" s="36"/>
      <c r="I9" s="36"/>
      <c r="J9" s="37">
        <v>100</v>
      </c>
      <c r="K9" s="72"/>
      <c r="L9" s="37">
        <v>11.23</v>
      </c>
      <c r="M9" s="37">
        <v>7.7</v>
      </c>
      <c r="N9" s="37">
        <v>4.59</v>
      </c>
      <c r="O9" s="37">
        <v>7.13</v>
      </c>
      <c r="P9" s="37">
        <v>14.87</v>
      </c>
      <c r="Q9" s="37">
        <v>13.25</v>
      </c>
      <c r="R9" s="37">
        <v>22.54</v>
      </c>
      <c r="S9" s="37">
        <v>21.3</v>
      </c>
      <c r="T9" s="37">
        <v>21.19</v>
      </c>
      <c r="U9" s="37">
        <v>18.63</v>
      </c>
      <c r="V9" s="37">
        <v>18.18</v>
      </c>
      <c r="W9" s="37">
        <v>17.96</v>
      </c>
      <c r="X9" s="84">
        <f t="shared" si="0"/>
        <v>178.57000000000002</v>
      </c>
      <c r="Y9" s="2"/>
      <c r="Z9" s="65">
        <f>X9/J9</f>
        <v>1.7857000000000003</v>
      </c>
      <c r="AA9" s="2"/>
      <c r="AB9" s="2"/>
      <c r="AC9" s="2"/>
      <c r="AD9" s="2"/>
      <c r="AE9" s="2"/>
      <c r="AF9" s="2"/>
      <c r="AG9" s="2"/>
      <c r="AH9" s="2"/>
      <c r="AI9" s="2"/>
    </row>
    <row r="10" spans="1:35" x14ac:dyDescent="0.2">
      <c r="A10" s="45" t="s">
        <v>5</v>
      </c>
      <c r="B10" s="45" t="s">
        <v>10</v>
      </c>
      <c r="C10" s="45"/>
      <c r="D10" s="45"/>
      <c r="E10" s="45" t="s">
        <v>114</v>
      </c>
      <c r="F10" s="45"/>
      <c r="G10" s="45"/>
      <c r="H10" s="45"/>
      <c r="I10" s="45"/>
      <c r="J10" s="46">
        <v>0</v>
      </c>
      <c r="K10" s="73"/>
      <c r="L10" s="46"/>
      <c r="M10" s="46"/>
      <c r="N10" s="46"/>
      <c r="O10" s="46">
        <v>200</v>
      </c>
      <c r="P10" s="46"/>
      <c r="Q10" s="46"/>
      <c r="R10" s="46"/>
      <c r="S10" s="46"/>
      <c r="T10" s="46">
        <v>30</v>
      </c>
      <c r="U10" s="46"/>
      <c r="V10" s="46"/>
      <c r="W10" s="46"/>
      <c r="X10" s="43">
        <f t="shared" si="0"/>
        <v>230</v>
      </c>
      <c r="Y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s="80" customFormat="1" x14ac:dyDescent="0.2">
      <c r="A11" s="81"/>
      <c r="B11" s="81"/>
      <c r="C11" s="81"/>
      <c r="D11" s="81"/>
      <c r="E11" s="81" t="s">
        <v>112</v>
      </c>
      <c r="F11" s="81"/>
      <c r="G11" s="81"/>
      <c r="H11" s="81"/>
      <c r="I11" s="81"/>
      <c r="J11" s="82"/>
      <c r="K11" s="83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4">
        <f t="shared" si="0"/>
        <v>0</v>
      </c>
      <c r="Y11" s="25"/>
      <c r="Z11" s="65"/>
      <c r="AA11" s="25"/>
      <c r="AB11" s="25"/>
      <c r="AC11" s="25"/>
      <c r="AD11" s="25"/>
      <c r="AE11" s="25"/>
      <c r="AF11" s="25"/>
      <c r="AG11" s="25"/>
      <c r="AH11" s="25"/>
      <c r="AI11" s="25"/>
    </row>
    <row r="12" spans="1:35" x14ac:dyDescent="0.2">
      <c r="A12" s="40"/>
      <c r="B12" s="40"/>
      <c r="C12" s="40"/>
      <c r="D12" s="40"/>
      <c r="E12" s="40" t="s">
        <v>113</v>
      </c>
      <c r="F12" s="40"/>
      <c r="G12" s="40"/>
      <c r="H12" s="40"/>
      <c r="I12" s="40"/>
      <c r="J12" s="42"/>
      <c r="K12" s="71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3">
        <f t="shared" si="0"/>
        <v>0</v>
      </c>
      <c r="Y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x14ac:dyDescent="0.2">
      <c r="B13" s="3" t="s">
        <v>11</v>
      </c>
      <c r="C13" s="3"/>
      <c r="J13" s="18">
        <f>SUM(J5:J12)</f>
        <v>345779.56</v>
      </c>
      <c r="L13" s="5">
        <f>SUM(L5:L10)</f>
        <v>11.23</v>
      </c>
      <c r="M13" s="5">
        <f>SUM(M5:M10)</f>
        <v>7.7</v>
      </c>
      <c r="N13" s="5">
        <f>SUM(N5:N10)</f>
        <v>4.59</v>
      </c>
      <c r="O13" s="5">
        <f>SUM(O5:O10)</f>
        <v>140607.13</v>
      </c>
      <c r="P13" s="5">
        <f t="shared" ref="P13:U13" si="1">SUM(P5:P12)</f>
        <v>-185.13</v>
      </c>
      <c r="Q13" s="5">
        <f>SUM(Q5:Q12)</f>
        <v>163688.25</v>
      </c>
      <c r="R13" s="5">
        <f t="shared" si="1"/>
        <v>-7983.36</v>
      </c>
      <c r="S13" s="5">
        <f t="shared" si="1"/>
        <v>-10478.700000000001</v>
      </c>
      <c r="T13" s="5">
        <f t="shared" si="1"/>
        <v>-948.81</v>
      </c>
      <c r="U13" s="5">
        <f t="shared" si="1"/>
        <v>18.63</v>
      </c>
      <c r="V13" s="5">
        <f>SUM(V5:V12)</f>
        <v>18.18</v>
      </c>
      <c r="W13" s="5">
        <f>SUM(W5:W12)</f>
        <v>17.96</v>
      </c>
      <c r="X13" s="63">
        <f>SUM(L13:W13)+X5</f>
        <v>438057.23000000004</v>
      </c>
      <c r="Y13" s="2"/>
      <c r="Z13" s="66">
        <f>X13/J13</f>
        <v>1.2668684927472291</v>
      </c>
      <c r="AA13" s="2"/>
      <c r="AB13" s="2"/>
      <c r="AC13" s="2"/>
      <c r="AD13" s="2"/>
      <c r="AE13" s="2"/>
      <c r="AF13" s="2"/>
      <c r="AG13" s="2"/>
      <c r="AH13" s="2"/>
      <c r="AI13" s="2"/>
    </row>
    <row r="14" spans="1:35" x14ac:dyDescent="0.2">
      <c r="J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5"/>
      <c r="Y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15" x14ac:dyDescent="0.25">
      <c r="A15" s="19" t="s">
        <v>12</v>
      </c>
      <c r="B15" s="198" t="s">
        <v>12</v>
      </c>
      <c r="C15" s="196"/>
      <c r="J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5"/>
      <c r="Y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x14ac:dyDescent="0.2">
      <c r="A16" s="11" t="s">
        <v>0</v>
      </c>
      <c r="B16" s="12" t="s">
        <v>14</v>
      </c>
      <c r="C16" s="11"/>
      <c r="D16" s="13"/>
      <c r="H16" s="17">
        <f>SUM(I17:I32)</f>
        <v>111000</v>
      </c>
      <c r="J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5"/>
      <c r="Y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x14ac:dyDescent="0.2">
      <c r="A17" s="30"/>
      <c r="B17" s="48" t="s">
        <v>15</v>
      </c>
      <c r="C17" s="30" t="s">
        <v>16</v>
      </c>
      <c r="D17" s="30"/>
      <c r="E17" s="30"/>
      <c r="F17" s="30"/>
      <c r="G17" s="30"/>
      <c r="H17" s="30"/>
      <c r="I17" s="32">
        <f>J18</f>
        <v>8000</v>
      </c>
      <c r="J17" s="31"/>
      <c r="K17" s="74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2"/>
      <c r="Y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x14ac:dyDescent="0.2">
      <c r="A18" s="45"/>
      <c r="B18" s="45"/>
      <c r="C18" s="53" t="s">
        <v>17</v>
      </c>
      <c r="D18" s="45" t="s">
        <v>87</v>
      </c>
      <c r="E18" s="45"/>
      <c r="F18" s="45"/>
      <c r="G18" s="54"/>
      <c r="H18" s="45"/>
      <c r="I18" s="55"/>
      <c r="J18" s="46">
        <v>8000</v>
      </c>
      <c r="K18" s="73"/>
      <c r="L18" s="46"/>
      <c r="M18" s="46"/>
      <c r="N18" s="46"/>
      <c r="O18" s="46"/>
      <c r="P18" s="46"/>
      <c r="Q18" s="46"/>
      <c r="R18" s="46"/>
      <c r="S18" s="46"/>
      <c r="T18" s="46"/>
      <c r="U18" s="46">
        <v>3168</v>
      </c>
      <c r="V18" s="46"/>
      <c r="W18" s="46">
        <v>2920</v>
      </c>
      <c r="X18" s="47">
        <f>SUM(L18:W18)</f>
        <v>6088</v>
      </c>
      <c r="Y18" s="2"/>
      <c r="Z18" s="65">
        <f>X18/J18</f>
        <v>0.76100000000000001</v>
      </c>
      <c r="AA18" s="2"/>
      <c r="AB18" s="2"/>
      <c r="AC18" s="2"/>
      <c r="AD18" s="2"/>
      <c r="AE18" s="2"/>
      <c r="AF18" s="2"/>
      <c r="AG18" s="2"/>
      <c r="AH18" s="2"/>
      <c r="AI18" s="2"/>
    </row>
    <row r="19" spans="1:35" x14ac:dyDescent="0.2">
      <c r="A19" s="30"/>
      <c r="B19" s="48" t="s">
        <v>18</v>
      </c>
      <c r="C19" s="30" t="s">
        <v>25</v>
      </c>
      <c r="D19" s="30"/>
      <c r="E19" s="30"/>
      <c r="F19" s="30"/>
      <c r="G19" s="30"/>
      <c r="H19" s="30"/>
      <c r="I19" s="32">
        <f>SUM(J20:J23)</f>
        <v>40000</v>
      </c>
      <c r="J19" s="31"/>
      <c r="K19" s="74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2"/>
      <c r="Y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x14ac:dyDescent="0.2">
      <c r="A20" s="33"/>
      <c r="B20" s="49"/>
      <c r="C20" s="49" t="s">
        <v>21</v>
      </c>
      <c r="D20" s="33" t="s">
        <v>26</v>
      </c>
      <c r="E20" s="33"/>
      <c r="F20" s="33"/>
      <c r="G20" s="33"/>
      <c r="H20" s="33"/>
      <c r="I20" s="51"/>
      <c r="J20" s="34">
        <v>8000</v>
      </c>
      <c r="K20" s="70"/>
      <c r="L20" s="34"/>
      <c r="M20" s="34"/>
      <c r="N20" s="34"/>
      <c r="O20" s="34">
        <v>2190</v>
      </c>
      <c r="P20" s="34"/>
      <c r="Q20" s="34"/>
      <c r="R20" s="34"/>
      <c r="S20" s="34"/>
      <c r="T20" s="34">
        <v>3491</v>
      </c>
      <c r="U20" s="34">
        <f>2760-500</f>
        <v>2260</v>
      </c>
      <c r="V20" s="34"/>
      <c r="W20" s="34"/>
      <c r="X20" s="35">
        <f>SUM(L20:W20)</f>
        <v>7941</v>
      </c>
      <c r="Y20" s="2"/>
      <c r="Z20" s="110">
        <f>X20/J20</f>
        <v>0.99262499999999998</v>
      </c>
      <c r="AA20" s="2"/>
      <c r="AB20" s="2"/>
      <c r="AC20" s="2"/>
      <c r="AD20" s="2"/>
      <c r="AE20" s="2"/>
      <c r="AF20" s="2"/>
      <c r="AG20" s="2"/>
      <c r="AH20" s="2"/>
      <c r="AI20" s="2"/>
    </row>
    <row r="21" spans="1:35" x14ac:dyDescent="0.2">
      <c r="A21" s="56"/>
      <c r="B21" s="57"/>
      <c r="C21" s="57" t="s">
        <v>22</v>
      </c>
      <c r="D21" s="56" t="s">
        <v>94</v>
      </c>
      <c r="E21" s="56"/>
      <c r="F21" s="56"/>
      <c r="G21" s="58"/>
      <c r="H21" s="56"/>
      <c r="I21" s="59"/>
      <c r="J21" s="60">
        <v>20000</v>
      </c>
      <c r="K21" s="75"/>
      <c r="L21" s="60"/>
      <c r="M21" s="60"/>
      <c r="N21" s="60">
        <v>2000</v>
      </c>
      <c r="O21" s="60"/>
      <c r="P21" s="60"/>
      <c r="Q21" s="60"/>
      <c r="R21" s="60"/>
      <c r="S21" s="60">
        <v>2000</v>
      </c>
      <c r="T21" s="60">
        <v>4000</v>
      </c>
      <c r="U21" s="60">
        <v>4000</v>
      </c>
      <c r="V21" s="60"/>
      <c r="W21" s="60"/>
      <c r="X21" s="61">
        <f>SUM(L21:W21)</f>
        <v>12000</v>
      </c>
      <c r="Y21" s="2"/>
      <c r="Z21" s="65">
        <f>X21/J21</f>
        <v>0.6</v>
      </c>
      <c r="AA21" s="2"/>
      <c r="AB21" s="2"/>
      <c r="AC21" s="2"/>
      <c r="AD21" s="2"/>
      <c r="AE21" s="2"/>
      <c r="AF21" s="2"/>
      <c r="AG21" s="2"/>
      <c r="AH21" s="2"/>
      <c r="AI21" s="2"/>
    </row>
    <row r="22" spans="1:35" x14ac:dyDescent="0.2">
      <c r="A22" s="36"/>
      <c r="B22" s="50"/>
      <c r="C22" s="50" t="s">
        <v>23</v>
      </c>
      <c r="D22" s="36" t="s">
        <v>99</v>
      </c>
      <c r="E22" s="36"/>
      <c r="F22" s="36"/>
      <c r="G22" s="36"/>
      <c r="H22" s="36"/>
      <c r="I22" s="39"/>
      <c r="J22" s="37">
        <v>6000</v>
      </c>
      <c r="K22" s="72"/>
      <c r="L22" s="37"/>
      <c r="M22" s="37"/>
      <c r="N22" s="37"/>
      <c r="O22" s="37"/>
      <c r="P22" s="37"/>
      <c r="Q22" s="37"/>
      <c r="R22" s="37"/>
      <c r="S22" s="37">
        <v>2000</v>
      </c>
      <c r="T22" s="37"/>
      <c r="U22" s="37"/>
      <c r="V22" s="37"/>
      <c r="W22" s="37"/>
      <c r="X22" s="38">
        <f>SUM(L22:W22)</f>
        <v>2000</v>
      </c>
      <c r="Y22" s="2"/>
      <c r="Z22" s="65">
        <f>X22/J22</f>
        <v>0.33333333333333331</v>
      </c>
      <c r="AA22" s="2"/>
      <c r="AB22" s="2"/>
      <c r="AC22" s="2"/>
      <c r="AD22" s="2"/>
      <c r="AE22" s="2"/>
      <c r="AF22" s="2"/>
      <c r="AG22" s="2"/>
      <c r="AH22" s="2"/>
      <c r="AI22" s="2"/>
    </row>
    <row r="23" spans="1:35" x14ac:dyDescent="0.2">
      <c r="A23" s="40"/>
      <c r="B23" s="62"/>
      <c r="C23" s="62" t="s">
        <v>24</v>
      </c>
      <c r="D23" s="40" t="s">
        <v>27</v>
      </c>
      <c r="E23" s="40"/>
      <c r="F23" s="40"/>
      <c r="G23" s="40"/>
      <c r="H23" s="40"/>
      <c r="I23" s="44"/>
      <c r="J23" s="42">
        <v>6000</v>
      </c>
      <c r="K23" s="71"/>
      <c r="L23" s="42"/>
      <c r="M23" s="42"/>
      <c r="N23" s="42"/>
      <c r="O23" s="42">
        <v>2980</v>
      </c>
      <c r="P23" s="42"/>
      <c r="Q23" s="42">
        <v>2574</v>
      </c>
      <c r="R23" s="42"/>
      <c r="S23" s="42"/>
      <c r="T23" s="42"/>
      <c r="U23" s="42">
        <v>400</v>
      </c>
      <c r="V23" s="42"/>
      <c r="W23" s="42"/>
      <c r="X23" s="43">
        <f>SUM(L23:W23)</f>
        <v>5954</v>
      </c>
      <c r="Y23" s="2"/>
      <c r="Z23" s="129">
        <f>X23/J23</f>
        <v>0.99233333333333329</v>
      </c>
      <c r="AA23" s="2"/>
      <c r="AB23" s="2"/>
      <c r="AC23" s="2"/>
      <c r="AD23" s="2"/>
      <c r="AE23" s="2"/>
      <c r="AF23" s="2"/>
      <c r="AG23" s="2"/>
      <c r="AH23" s="2"/>
      <c r="AI23" s="2"/>
    </row>
    <row r="24" spans="1:35" x14ac:dyDescent="0.2">
      <c r="A24" s="30"/>
      <c r="B24" s="48" t="s">
        <v>19</v>
      </c>
      <c r="C24" s="48" t="s">
        <v>28</v>
      </c>
      <c r="D24" s="30"/>
      <c r="E24" s="30"/>
      <c r="F24" s="30"/>
      <c r="G24" s="30"/>
      <c r="H24" s="30"/>
      <c r="I24" s="32">
        <f>SUM(J25:J28)</f>
        <v>47000</v>
      </c>
      <c r="J24" s="31"/>
      <c r="K24" s="74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2"/>
      <c r="Y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x14ac:dyDescent="0.2">
      <c r="A25" s="33"/>
      <c r="B25" s="33"/>
      <c r="C25" s="49" t="s">
        <v>29</v>
      </c>
      <c r="D25" s="33" t="s">
        <v>100</v>
      </c>
      <c r="E25" s="33"/>
      <c r="F25" s="33"/>
      <c r="G25" s="33"/>
      <c r="H25" s="33"/>
      <c r="I25" s="51"/>
      <c r="J25" s="34">
        <v>25000</v>
      </c>
      <c r="K25" s="111"/>
      <c r="L25" s="34"/>
      <c r="M25" s="34">
        <v>4125</v>
      </c>
      <c r="N25" s="34">
        <v>250</v>
      </c>
      <c r="O25" s="34">
        <v>1067</v>
      </c>
      <c r="P25" s="34">
        <v>407</v>
      </c>
      <c r="Q25" s="34"/>
      <c r="R25" s="34">
        <v>2107</v>
      </c>
      <c r="S25" s="86">
        <v>889</v>
      </c>
      <c r="T25" s="34">
        <v>3907</v>
      </c>
      <c r="U25" s="34">
        <f>2705+100+1000</f>
        <v>3805</v>
      </c>
      <c r="V25" s="34"/>
      <c r="W25" s="86">
        <f>4699+2000</f>
        <v>6699</v>
      </c>
      <c r="X25" s="35">
        <f>SUM(L25:W25)</f>
        <v>23256</v>
      </c>
      <c r="Y25" s="2"/>
      <c r="Z25" s="65">
        <f>X25/J25</f>
        <v>0.93023999999999996</v>
      </c>
      <c r="AA25" s="2"/>
      <c r="AB25" s="2"/>
      <c r="AC25" s="2"/>
      <c r="AD25" s="2"/>
      <c r="AE25" s="2"/>
      <c r="AF25" s="2"/>
      <c r="AG25" s="2"/>
      <c r="AH25" s="2"/>
      <c r="AI25" s="2"/>
    </row>
    <row r="26" spans="1:35" x14ac:dyDescent="0.2">
      <c r="A26" s="56"/>
      <c r="B26" s="57"/>
      <c r="C26" s="57" t="s">
        <v>30</v>
      </c>
      <c r="D26" s="56" t="s">
        <v>33</v>
      </c>
      <c r="E26" s="56"/>
      <c r="F26" s="56"/>
      <c r="G26" s="56"/>
      <c r="H26" s="56"/>
      <c r="I26" s="59"/>
      <c r="J26" s="60">
        <v>15000</v>
      </c>
      <c r="K26" s="75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>
        <v>14260</v>
      </c>
      <c r="X26" s="61">
        <f>SUM(L26:W26)</f>
        <v>14260</v>
      </c>
      <c r="Y26" s="2"/>
      <c r="Z26" s="65">
        <f>X26/J26</f>
        <v>0.95066666666666666</v>
      </c>
      <c r="AA26" s="2"/>
      <c r="AB26" s="2"/>
      <c r="AC26" s="2"/>
      <c r="AD26" s="2"/>
      <c r="AE26" s="2"/>
      <c r="AF26" s="2"/>
      <c r="AG26" s="2"/>
      <c r="AH26" s="2"/>
      <c r="AI26" s="2"/>
    </row>
    <row r="27" spans="1:35" ht="25.5" customHeight="1" x14ac:dyDescent="0.2">
      <c r="A27" s="36"/>
      <c r="B27" s="50"/>
      <c r="C27" s="52" t="s">
        <v>31</v>
      </c>
      <c r="D27" s="199" t="s">
        <v>34</v>
      </c>
      <c r="E27" s="200"/>
      <c r="F27" s="200"/>
      <c r="G27" s="200"/>
      <c r="H27" s="36"/>
      <c r="I27" s="39"/>
      <c r="J27" s="37">
        <v>3000</v>
      </c>
      <c r="K27" s="72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>
        <v>1000</v>
      </c>
      <c r="W27" s="82">
        <v>2000</v>
      </c>
      <c r="X27" s="38">
        <f>SUM(L27:W27)</f>
        <v>3000</v>
      </c>
      <c r="Y27" s="2"/>
      <c r="Z27" s="116">
        <f>X27/J27</f>
        <v>1</v>
      </c>
      <c r="AA27" s="2"/>
      <c r="AB27" s="2"/>
      <c r="AC27" s="2"/>
      <c r="AD27" s="2"/>
      <c r="AE27" s="2"/>
      <c r="AF27" s="2"/>
      <c r="AG27" s="2"/>
      <c r="AH27" s="2"/>
      <c r="AI27" s="2"/>
    </row>
    <row r="28" spans="1:35" x14ac:dyDescent="0.2">
      <c r="A28" s="40"/>
      <c r="B28" s="62"/>
      <c r="C28" s="62" t="s">
        <v>32</v>
      </c>
      <c r="D28" s="40" t="s">
        <v>35</v>
      </c>
      <c r="E28" s="40"/>
      <c r="F28" s="40"/>
      <c r="G28" s="40"/>
      <c r="H28" s="40"/>
      <c r="I28" s="44"/>
      <c r="J28" s="42">
        <v>4000</v>
      </c>
      <c r="K28" s="71"/>
      <c r="L28" s="42"/>
      <c r="M28" s="42"/>
      <c r="N28" s="42"/>
      <c r="O28" s="42"/>
      <c r="P28" s="42"/>
      <c r="Q28" s="42"/>
      <c r="R28" s="42"/>
      <c r="S28" s="42">
        <v>568</v>
      </c>
      <c r="T28" s="42"/>
      <c r="U28" s="42"/>
      <c r="V28" s="42"/>
      <c r="W28" s="42"/>
      <c r="X28" s="43">
        <f>SUM(L28:W28)</f>
        <v>568</v>
      </c>
      <c r="Y28" s="2"/>
      <c r="Z28" s="65">
        <f>X28/J28</f>
        <v>0.14199999999999999</v>
      </c>
      <c r="AA28" s="2"/>
      <c r="AB28" s="2"/>
      <c r="AC28" s="2"/>
      <c r="AD28" s="2"/>
      <c r="AE28" s="2"/>
      <c r="AF28" s="2"/>
      <c r="AG28" s="2"/>
      <c r="AH28" s="2"/>
      <c r="AI28" s="2"/>
    </row>
    <row r="29" spans="1:35" x14ac:dyDescent="0.2">
      <c r="A29" s="30"/>
      <c r="B29" s="48" t="s">
        <v>20</v>
      </c>
      <c r="C29" s="48" t="s">
        <v>36</v>
      </c>
      <c r="D29" s="30"/>
      <c r="E29" s="30"/>
      <c r="F29" s="30"/>
      <c r="G29" s="30"/>
      <c r="H29" s="30"/>
      <c r="I29" s="32">
        <f>SUM(J30:J32)</f>
        <v>16000</v>
      </c>
      <c r="J29" s="31"/>
      <c r="K29" s="74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2"/>
      <c r="Y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x14ac:dyDescent="0.2">
      <c r="A30" s="30"/>
      <c r="B30" s="48"/>
      <c r="C30" s="48" t="s">
        <v>37</v>
      </c>
      <c r="D30" s="30" t="s">
        <v>40</v>
      </c>
      <c r="E30" s="30"/>
      <c r="F30" s="30"/>
      <c r="G30" s="30"/>
      <c r="H30" s="30"/>
      <c r="I30" s="30"/>
      <c r="J30" s="31">
        <v>15000</v>
      </c>
      <c r="K30" s="111">
        <v>17300</v>
      </c>
      <c r="L30" s="31"/>
      <c r="M30" s="31"/>
      <c r="N30" s="31">
        <v>5300</v>
      </c>
      <c r="O30" s="31">
        <v>8237</v>
      </c>
      <c r="P30" s="31">
        <f>68+195</f>
        <v>263</v>
      </c>
      <c r="Q30" s="31"/>
      <c r="R30" s="31"/>
      <c r="S30" s="31">
        <v>1193</v>
      </c>
      <c r="T30" s="31"/>
      <c r="U30" s="31">
        <v>2250</v>
      </c>
      <c r="V30" s="31"/>
      <c r="W30" s="31"/>
      <c r="X30" s="32">
        <f>SUM(L30:W30)</f>
        <v>17243</v>
      </c>
      <c r="Y30" s="2"/>
      <c r="Z30" s="116">
        <f>X30/K30</f>
        <v>0.99670520231213877</v>
      </c>
      <c r="AA30" s="2"/>
      <c r="AB30" s="2"/>
      <c r="AC30" s="2"/>
      <c r="AD30" s="2"/>
      <c r="AE30" s="2"/>
      <c r="AF30" s="2"/>
      <c r="AG30" s="2"/>
      <c r="AH30" s="2"/>
      <c r="AI30" s="2"/>
    </row>
    <row r="31" spans="1:35" x14ac:dyDescent="0.2">
      <c r="A31" s="40"/>
      <c r="B31" s="62"/>
      <c r="C31" s="62" t="s">
        <v>38</v>
      </c>
      <c r="D31" s="40" t="s">
        <v>41</v>
      </c>
      <c r="E31" s="40"/>
      <c r="F31" s="40"/>
      <c r="G31" s="40"/>
      <c r="H31" s="40"/>
      <c r="I31" s="40"/>
      <c r="J31" s="42">
        <v>500</v>
      </c>
      <c r="K31" s="71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3">
        <f>SUM(L31:W31)</f>
        <v>0</v>
      </c>
      <c r="Y31" s="2"/>
      <c r="Z31" s="65">
        <f>X31/J31</f>
        <v>0</v>
      </c>
      <c r="AA31" s="2"/>
      <c r="AB31" s="2"/>
      <c r="AC31" s="2"/>
      <c r="AD31" s="2"/>
      <c r="AE31" s="2"/>
      <c r="AF31" s="2"/>
      <c r="AG31" s="2"/>
      <c r="AH31" s="2"/>
      <c r="AI31" s="2"/>
    </row>
    <row r="32" spans="1:35" x14ac:dyDescent="0.2">
      <c r="A32" s="33"/>
      <c r="B32" s="49"/>
      <c r="C32" s="49" t="s">
        <v>39</v>
      </c>
      <c r="D32" s="33" t="s">
        <v>42</v>
      </c>
      <c r="E32" s="33"/>
      <c r="F32" s="33"/>
      <c r="G32" s="33"/>
      <c r="H32" s="33"/>
      <c r="I32" s="33"/>
      <c r="J32" s="34">
        <v>500</v>
      </c>
      <c r="K32" s="70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5">
        <f>SUM(L32:W32)</f>
        <v>0</v>
      </c>
      <c r="Y32" s="2"/>
      <c r="Z32" s="65">
        <f>X32/J32</f>
        <v>0</v>
      </c>
      <c r="AA32" s="2"/>
      <c r="AB32" s="2"/>
      <c r="AC32" s="2"/>
      <c r="AD32" s="2"/>
      <c r="AE32" s="2"/>
      <c r="AF32" s="2"/>
      <c r="AG32" s="2"/>
      <c r="AH32" s="2"/>
      <c r="AI32" s="2"/>
    </row>
    <row r="33" spans="1:35" x14ac:dyDescent="0.2">
      <c r="B33" s="6"/>
      <c r="C33" s="6"/>
      <c r="J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5"/>
      <c r="Y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x14ac:dyDescent="0.2">
      <c r="A34" s="11" t="s">
        <v>2</v>
      </c>
      <c r="B34" s="12" t="s">
        <v>43</v>
      </c>
      <c r="C34" s="14"/>
      <c r="D34" s="13"/>
      <c r="H34" s="17">
        <f>SUM(J36:J38)</f>
        <v>41000</v>
      </c>
      <c r="J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5"/>
      <c r="Y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x14ac:dyDescent="0.2">
      <c r="B35" s="6" t="s">
        <v>44</v>
      </c>
      <c r="C35" s="6" t="s">
        <v>48</v>
      </c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5"/>
      <c r="Y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x14ac:dyDescent="0.2">
      <c r="B36" s="6"/>
      <c r="C36" s="6" t="s">
        <v>45</v>
      </c>
      <c r="D36" t="s">
        <v>50</v>
      </c>
      <c r="J36" s="2">
        <v>20000</v>
      </c>
      <c r="L36" s="2"/>
      <c r="M36" s="2"/>
      <c r="N36" s="2"/>
      <c r="O36" s="2"/>
      <c r="P36" s="2"/>
      <c r="Q36" s="2"/>
      <c r="R36" s="2"/>
      <c r="S36" s="2"/>
      <c r="T36" s="2">
        <v>20000</v>
      </c>
      <c r="U36" s="2"/>
      <c r="V36" s="2"/>
      <c r="W36" s="2"/>
      <c r="X36" s="5">
        <f>SUM(L36:W36)</f>
        <v>20000</v>
      </c>
      <c r="Y36" s="2"/>
      <c r="Z36" s="65">
        <f>X36/J36</f>
        <v>1</v>
      </c>
      <c r="AA36" s="2"/>
      <c r="AB36" s="2"/>
      <c r="AC36" s="2"/>
      <c r="AD36" s="2"/>
      <c r="AE36" s="2"/>
      <c r="AF36" s="2"/>
      <c r="AG36" s="2"/>
      <c r="AH36" s="2"/>
      <c r="AI36" s="2"/>
    </row>
    <row r="37" spans="1:35" x14ac:dyDescent="0.2">
      <c r="A37" s="40"/>
      <c r="B37" s="62"/>
      <c r="C37" s="62" t="s">
        <v>46</v>
      </c>
      <c r="D37" s="40" t="s">
        <v>51</v>
      </c>
      <c r="E37" s="40"/>
      <c r="F37" s="40"/>
      <c r="G37" s="40"/>
      <c r="H37" s="40"/>
      <c r="I37" s="40"/>
      <c r="J37" s="42">
        <v>20000</v>
      </c>
      <c r="K37" s="71"/>
      <c r="L37" s="42"/>
      <c r="M37" s="42">
        <v>20000</v>
      </c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3">
        <f>SUM(L37:W37)</f>
        <v>20000</v>
      </c>
      <c r="Y37" s="2"/>
      <c r="Z37" s="65">
        <f>X37/J37</f>
        <v>1</v>
      </c>
      <c r="AA37" s="2"/>
      <c r="AB37" s="2"/>
      <c r="AC37" s="2"/>
      <c r="AD37" s="2"/>
      <c r="AE37" s="2"/>
      <c r="AF37" s="2"/>
      <c r="AG37" s="2"/>
      <c r="AH37" s="2"/>
      <c r="AI37" s="2"/>
    </row>
    <row r="38" spans="1:35" x14ac:dyDescent="0.2">
      <c r="A38" s="36"/>
      <c r="B38" s="50" t="s">
        <v>47</v>
      </c>
      <c r="C38" s="50" t="s">
        <v>49</v>
      </c>
      <c r="D38" s="36"/>
      <c r="E38" s="36"/>
      <c r="F38" s="36"/>
      <c r="G38" s="36"/>
      <c r="H38" s="36"/>
      <c r="I38" s="36"/>
      <c r="J38" s="37">
        <v>1000</v>
      </c>
      <c r="K38" s="72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8">
        <f>SUM(L38:W38)</f>
        <v>0</v>
      </c>
      <c r="Y38" s="2"/>
      <c r="Z38" s="65">
        <f>X38/J38</f>
        <v>0</v>
      </c>
      <c r="AA38" s="2"/>
      <c r="AB38" s="2"/>
      <c r="AC38" s="2"/>
      <c r="AD38" s="2"/>
      <c r="AE38" s="2"/>
      <c r="AF38" s="2"/>
      <c r="AG38" s="2"/>
      <c r="AH38" s="2"/>
      <c r="AI38" s="2"/>
    </row>
    <row r="39" spans="1:35" x14ac:dyDescent="0.2">
      <c r="B39" s="6"/>
      <c r="C39" s="6"/>
      <c r="J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5"/>
      <c r="Y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x14ac:dyDescent="0.2">
      <c r="A40" s="11" t="s">
        <v>3</v>
      </c>
      <c r="B40" s="15" t="s">
        <v>52</v>
      </c>
      <c r="C40" s="16"/>
      <c r="D40" s="11"/>
      <c r="E40" s="3"/>
      <c r="F40" s="3"/>
      <c r="G40" s="3"/>
      <c r="H40" s="17">
        <f>SUM(J41:J42)</f>
        <v>25000</v>
      </c>
      <c r="I40" s="3"/>
      <c r="J40" s="5"/>
      <c r="K40" s="76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5"/>
      <c r="Y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x14ac:dyDescent="0.2">
      <c r="B41" s="6" t="s">
        <v>53</v>
      </c>
      <c r="C41" s="6" t="s">
        <v>55</v>
      </c>
      <c r="J41" s="2">
        <v>20000</v>
      </c>
      <c r="L41" s="2">
        <v>3500</v>
      </c>
      <c r="M41" s="2">
        <v>1500</v>
      </c>
      <c r="N41" s="2">
        <v>5000</v>
      </c>
      <c r="O41" s="2"/>
      <c r="P41" s="2">
        <v>1500</v>
      </c>
      <c r="Q41" s="2"/>
      <c r="R41" s="2">
        <v>3000</v>
      </c>
      <c r="S41" s="2">
        <v>500</v>
      </c>
      <c r="T41" s="2">
        <v>3000</v>
      </c>
      <c r="U41" s="2">
        <f>3000-1000</f>
        <v>2000</v>
      </c>
      <c r="V41" s="2"/>
      <c r="W41" s="2"/>
      <c r="X41" s="5">
        <f>SUM(L41:W41)</f>
        <v>20000</v>
      </c>
      <c r="Y41" s="2"/>
      <c r="Z41" s="65">
        <f>X41/J41</f>
        <v>1</v>
      </c>
      <c r="AA41" s="2"/>
      <c r="AB41" s="2"/>
      <c r="AC41" s="2"/>
      <c r="AD41" s="2"/>
      <c r="AE41" s="2"/>
      <c r="AF41" s="2"/>
      <c r="AG41" s="2"/>
      <c r="AH41" s="2"/>
      <c r="AI41" s="2"/>
    </row>
    <row r="42" spans="1:35" x14ac:dyDescent="0.2">
      <c r="A42" s="40"/>
      <c r="B42" s="62" t="s">
        <v>54</v>
      </c>
      <c r="C42" s="62" t="s">
        <v>56</v>
      </c>
      <c r="D42" s="40"/>
      <c r="E42" s="40"/>
      <c r="F42" s="40"/>
      <c r="G42" s="40"/>
      <c r="H42" s="40"/>
      <c r="I42" s="40"/>
      <c r="J42" s="42">
        <v>5000</v>
      </c>
      <c r="K42" s="71"/>
      <c r="L42" s="42"/>
      <c r="M42" s="42">
        <v>5000</v>
      </c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3">
        <f>SUM(L42:W42)</f>
        <v>5000</v>
      </c>
      <c r="Y42" s="2"/>
      <c r="Z42" s="65">
        <f>X42/J42</f>
        <v>1</v>
      </c>
      <c r="AA42" s="2"/>
      <c r="AB42" s="2"/>
      <c r="AC42" s="2"/>
      <c r="AD42" s="2"/>
      <c r="AE42" s="2"/>
      <c r="AF42" s="2"/>
      <c r="AG42" s="2"/>
      <c r="AH42" s="2"/>
      <c r="AI42" s="2"/>
    </row>
    <row r="43" spans="1:35" x14ac:dyDescent="0.2">
      <c r="B43" s="6"/>
      <c r="C43" s="6"/>
      <c r="J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5"/>
      <c r="Y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x14ac:dyDescent="0.2">
      <c r="A44" s="11" t="s">
        <v>57</v>
      </c>
      <c r="B44" s="15" t="s">
        <v>58</v>
      </c>
      <c r="C44" s="16"/>
      <c r="D44" s="11"/>
      <c r="E44" s="3"/>
      <c r="F44" s="3"/>
      <c r="G44" s="3"/>
      <c r="H44" s="17">
        <f>SUM(J45:J48)</f>
        <v>79400</v>
      </c>
      <c r="I44" s="3"/>
      <c r="J44" s="5"/>
      <c r="K44" s="76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5"/>
      <c r="Y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x14ac:dyDescent="0.2">
      <c r="B45" s="6" t="s">
        <v>59</v>
      </c>
      <c r="C45" s="6" t="s">
        <v>151</v>
      </c>
      <c r="J45" s="2">
        <v>43400</v>
      </c>
      <c r="L45" s="2"/>
      <c r="M45" s="2"/>
      <c r="N45" s="2"/>
      <c r="O45" s="2"/>
      <c r="P45" s="2"/>
      <c r="Q45" s="2"/>
      <c r="R45" s="2">
        <v>35700</v>
      </c>
      <c r="S45" s="2"/>
      <c r="T45" s="2"/>
      <c r="U45" s="2"/>
      <c r="V45" s="2"/>
      <c r="W45" s="2"/>
      <c r="X45" s="5">
        <f>SUM(L45:W45)</f>
        <v>35700</v>
      </c>
      <c r="Y45" s="2"/>
      <c r="Z45" s="65">
        <f>X45/J45</f>
        <v>0.82258064516129037</v>
      </c>
      <c r="AA45" s="2"/>
      <c r="AB45" s="2"/>
      <c r="AC45" s="2"/>
      <c r="AD45" s="2"/>
      <c r="AE45" s="2"/>
      <c r="AF45" s="2"/>
      <c r="AG45" s="2"/>
      <c r="AH45" s="2"/>
      <c r="AI45" s="2"/>
    </row>
    <row r="46" spans="1:35" x14ac:dyDescent="0.2">
      <c r="A46" s="40"/>
      <c r="B46" s="62" t="s">
        <v>60</v>
      </c>
      <c r="C46" s="62" t="s">
        <v>70</v>
      </c>
      <c r="D46" s="40"/>
      <c r="E46" s="40"/>
      <c r="F46" s="40"/>
      <c r="G46" s="40"/>
      <c r="H46" s="40"/>
      <c r="I46" s="40"/>
      <c r="J46" s="42">
        <v>8000</v>
      </c>
      <c r="K46" s="71"/>
      <c r="L46" s="42"/>
      <c r="M46" s="42"/>
      <c r="N46" s="42"/>
      <c r="O46" s="42"/>
      <c r="P46" s="42"/>
      <c r="Q46" s="42"/>
      <c r="R46" s="42"/>
      <c r="S46" s="42"/>
      <c r="T46" s="42"/>
      <c r="U46" s="42">
        <v>8000</v>
      </c>
      <c r="V46" s="42"/>
      <c r="W46" s="42"/>
      <c r="X46" s="43">
        <f>SUM(L46:W46)</f>
        <v>8000</v>
      </c>
      <c r="Y46" s="2"/>
      <c r="Z46" s="65">
        <f>X46/J46</f>
        <v>1</v>
      </c>
      <c r="AA46" s="2"/>
      <c r="AB46" s="2"/>
      <c r="AC46" s="2"/>
      <c r="AD46" s="2"/>
      <c r="AE46" s="2"/>
      <c r="AF46" s="2"/>
      <c r="AG46" s="2"/>
      <c r="AH46" s="2"/>
      <c r="AI46" s="2"/>
    </row>
    <row r="47" spans="1:35" x14ac:dyDescent="0.2">
      <c r="B47" s="6" t="s">
        <v>61</v>
      </c>
      <c r="C47" s="6" t="s">
        <v>71</v>
      </c>
      <c r="J47" s="2">
        <v>20000</v>
      </c>
      <c r="K47" s="2">
        <v>30000</v>
      </c>
      <c r="L47" s="2">
        <v>1590</v>
      </c>
      <c r="M47" s="2">
        <v>2107</v>
      </c>
      <c r="N47" s="2">
        <v>1991</v>
      </c>
      <c r="O47" s="2">
        <v>2958</v>
      </c>
      <c r="P47" s="2"/>
      <c r="Q47" s="2">
        <v>2070</v>
      </c>
      <c r="R47" s="2">
        <v>5439</v>
      </c>
      <c r="S47" s="2">
        <f>3723+1370</f>
        <v>5093</v>
      </c>
      <c r="T47" s="2">
        <v>4303</v>
      </c>
      <c r="U47" s="2">
        <f>796+2000</f>
        <v>2796</v>
      </c>
      <c r="V47" s="2"/>
      <c r="W47" s="2">
        <v>986</v>
      </c>
      <c r="X47" s="24">
        <f>SUM(L47:W47)</f>
        <v>29333</v>
      </c>
      <c r="Y47" s="2"/>
      <c r="Z47" s="129">
        <f>X47/K47</f>
        <v>0.97776666666666667</v>
      </c>
      <c r="AA47" s="2"/>
      <c r="AB47" s="2"/>
      <c r="AC47" s="2"/>
      <c r="AD47" s="2"/>
      <c r="AE47" s="2"/>
      <c r="AF47" s="2"/>
      <c r="AG47" s="2"/>
      <c r="AH47" s="2"/>
      <c r="AI47" s="2"/>
    </row>
    <row r="48" spans="1:35" x14ac:dyDescent="0.2">
      <c r="A48" s="40"/>
      <c r="B48" s="62" t="s">
        <v>62</v>
      </c>
      <c r="C48" s="62" t="s">
        <v>72</v>
      </c>
      <c r="D48" s="40"/>
      <c r="E48" s="40"/>
      <c r="F48" s="40"/>
      <c r="G48" s="40"/>
      <c r="H48" s="40"/>
      <c r="I48" s="40"/>
      <c r="J48" s="42">
        <v>8000</v>
      </c>
      <c r="K48" s="71"/>
      <c r="L48" s="42"/>
      <c r="M48" s="42"/>
      <c r="N48" s="42"/>
      <c r="O48" s="42"/>
      <c r="P48" s="42">
        <f>6000+1881</f>
        <v>7881</v>
      </c>
      <c r="Q48" s="42"/>
      <c r="R48" s="42"/>
      <c r="S48" s="42"/>
      <c r="T48" s="42"/>
      <c r="U48" s="42"/>
      <c r="V48" s="42"/>
      <c r="W48" s="42"/>
      <c r="X48" s="43">
        <f>SUM(L48:W48)</f>
        <v>7881</v>
      </c>
      <c r="Y48" s="2"/>
      <c r="Z48" s="65">
        <f>X48/J48</f>
        <v>0.98512500000000003</v>
      </c>
      <c r="AA48" s="2"/>
      <c r="AB48" s="2"/>
      <c r="AC48" s="2"/>
      <c r="AD48" s="2"/>
      <c r="AE48" s="2"/>
      <c r="AF48" s="2"/>
      <c r="AG48" s="2"/>
      <c r="AH48" s="2"/>
      <c r="AI48" s="2"/>
    </row>
    <row r="49" spans="1:35" x14ac:dyDescent="0.2">
      <c r="J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5"/>
      <c r="Y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x14ac:dyDescent="0.2">
      <c r="A50" s="11" t="s">
        <v>5</v>
      </c>
      <c r="B50" s="15" t="s">
        <v>73</v>
      </c>
      <c r="C50" s="11"/>
      <c r="D50" s="11"/>
      <c r="E50" s="3"/>
      <c r="F50" s="3"/>
      <c r="G50" s="3"/>
      <c r="H50" s="17">
        <f>SUM(J51:J56)</f>
        <v>63500</v>
      </c>
      <c r="I50" s="3"/>
      <c r="J50" s="5"/>
      <c r="K50" s="76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5"/>
      <c r="Y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x14ac:dyDescent="0.2">
      <c r="B51" s="6" t="s">
        <v>64</v>
      </c>
      <c r="C51" s="6" t="s">
        <v>74</v>
      </c>
      <c r="J51" s="2">
        <v>5000</v>
      </c>
      <c r="L51" s="2"/>
      <c r="M51" s="2"/>
      <c r="N51" s="2"/>
      <c r="O51" s="2"/>
      <c r="P51" s="2"/>
      <c r="Q51" s="2"/>
      <c r="R51" s="2"/>
      <c r="S51" s="2"/>
      <c r="T51" s="2">
        <v>4393</v>
      </c>
      <c r="U51" s="2"/>
      <c r="V51" s="2"/>
      <c r="W51" s="2"/>
      <c r="X51" s="5">
        <f t="shared" ref="X51:X56" si="2">SUM(L51:W51)</f>
        <v>4393</v>
      </c>
      <c r="Y51" s="2"/>
      <c r="Z51" s="65">
        <f>X51/J51</f>
        <v>0.87860000000000005</v>
      </c>
      <c r="AA51" s="2"/>
      <c r="AB51" s="2"/>
      <c r="AC51" s="2"/>
      <c r="AD51" s="2"/>
      <c r="AE51" s="2"/>
      <c r="AF51" s="2"/>
      <c r="AG51" s="2"/>
      <c r="AH51" s="2"/>
      <c r="AI51" s="2"/>
    </row>
    <row r="52" spans="1:35" x14ac:dyDescent="0.2">
      <c r="A52" s="40"/>
      <c r="B52" s="62" t="s">
        <v>65</v>
      </c>
      <c r="C52" s="62" t="s">
        <v>75</v>
      </c>
      <c r="D52" s="40"/>
      <c r="E52" s="40"/>
      <c r="F52" s="40"/>
      <c r="G52" s="40"/>
      <c r="H52" s="40"/>
      <c r="I52" s="40"/>
      <c r="J52" s="42">
        <v>500</v>
      </c>
      <c r="K52" s="71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3">
        <f t="shared" si="2"/>
        <v>0</v>
      </c>
      <c r="Y52" s="2"/>
      <c r="Z52" s="68">
        <f>X52/J52</f>
        <v>0</v>
      </c>
      <c r="AA52" s="2"/>
      <c r="AB52" s="2"/>
      <c r="AC52" s="2"/>
      <c r="AD52" s="2"/>
      <c r="AE52" s="2"/>
      <c r="AF52" s="2"/>
      <c r="AG52" s="2"/>
      <c r="AH52" s="2"/>
      <c r="AI52" s="2"/>
    </row>
    <row r="53" spans="1:35" x14ac:dyDescent="0.2">
      <c r="B53" s="6" t="s">
        <v>66</v>
      </c>
      <c r="C53" s="6" t="s">
        <v>76</v>
      </c>
      <c r="J53" s="2">
        <v>500</v>
      </c>
      <c r="L53" s="2"/>
      <c r="M53" s="2"/>
      <c r="N53" s="2"/>
      <c r="O53" s="2">
        <v>52</v>
      </c>
      <c r="P53" s="2"/>
      <c r="Q53" s="2"/>
      <c r="R53" s="2"/>
      <c r="S53" s="2"/>
      <c r="T53" s="2"/>
      <c r="U53" s="2"/>
      <c r="V53" s="2"/>
      <c r="W53" s="2"/>
      <c r="X53" s="5">
        <f t="shared" si="2"/>
        <v>52</v>
      </c>
      <c r="Y53" s="2"/>
      <c r="Z53" s="65">
        <f>X53/J53</f>
        <v>0.104</v>
      </c>
      <c r="AA53" s="2"/>
      <c r="AB53" s="2"/>
      <c r="AC53" s="2"/>
      <c r="AD53" s="2"/>
      <c r="AE53" s="2"/>
      <c r="AF53" s="2"/>
      <c r="AG53" s="2"/>
      <c r="AH53" s="2"/>
      <c r="AI53" s="2"/>
    </row>
    <row r="54" spans="1:35" x14ac:dyDescent="0.2">
      <c r="A54" s="40"/>
      <c r="B54" s="62"/>
      <c r="C54" s="62" t="s">
        <v>69</v>
      </c>
      <c r="D54" s="40" t="s">
        <v>77</v>
      </c>
      <c r="E54" s="40"/>
      <c r="F54" s="40"/>
      <c r="G54" s="40"/>
      <c r="H54" s="40"/>
      <c r="I54" s="40"/>
      <c r="J54" s="42">
        <v>2500</v>
      </c>
      <c r="K54" s="71"/>
      <c r="L54" s="42">
        <v>162</v>
      </c>
      <c r="M54" s="42">
        <v>182</v>
      </c>
      <c r="N54" s="42">
        <v>166</v>
      </c>
      <c r="O54" s="42">
        <v>172</v>
      </c>
      <c r="P54" s="42">
        <v>170</v>
      </c>
      <c r="Q54" s="42">
        <v>184</v>
      </c>
      <c r="R54" s="42">
        <v>199</v>
      </c>
      <c r="S54" s="42">
        <v>170</v>
      </c>
      <c r="T54" s="42">
        <v>168</v>
      </c>
      <c r="U54" s="42">
        <v>188</v>
      </c>
      <c r="V54" s="42">
        <v>160</v>
      </c>
      <c r="W54" s="42">
        <v>164</v>
      </c>
      <c r="X54" s="43">
        <f t="shared" si="2"/>
        <v>2085</v>
      </c>
      <c r="Y54" s="2"/>
      <c r="Z54" s="65">
        <f>X54/J54</f>
        <v>0.83399999999999996</v>
      </c>
      <c r="AA54" s="2"/>
      <c r="AB54" s="2"/>
      <c r="AC54" s="2"/>
      <c r="AD54" s="2"/>
      <c r="AE54" s="2"/>
      <c r="AF54" s="2"/>
      <c r="AG54" s="2"/>
      <c r="AH54" s="2"/>
      <c r="AI54" s="2"/>
    </row>
    <row r="55" spans="1:35" x14ac:dyDescent="0.2">
      <c r="B55" s="6" t="s">
        <v>67</v>
      </c>
      <c r="C55" s="6" t="s">
        <v>78</v>
      </c>
      <c r="J55" s="2">
        <v>5000</v>
      </c>
      <c r="L55" s="2"/>
      <c r="M55" s="2"/>
      <c r="N55" s="2"/>
      <c r="O55" s="2"/>
      <c r="P55" s="2"/>
      <c r="Q55" s="2"/>
      <c r="R55" s="2"/>
      <c r="S55" s="2"/>
      <c r="T55" s="2"/>
      <c r="U55" s="2">
        <v>1292</v>
      </c>
      <c r="V55" s="2"/>
      <c r="W55" s="2"/>
      <c r="X55" s="5">
        <f t="shared" si="2"/>
        <v>1292</v>
      </c>
      <c r="Y55" s="2"/>
      <c r="Z55" s="65">
        <f>X55/J55</f>
        <v>0.25840000000000002</v>
      </c>
      <c r="AA55" s="2"/>
      <c r="AB55" s="2"/>
      <c r="AC55" s="2"/>
      <c r="AD55" s="2"/>
      <c r="AE55" s="2"/>
      <c r="AF55" s="2"/>
      <c r="AG55" s="2"/>
      <c r="AH55" s="2"/>
      <c r="AI55" s="2"/>
    </row>
    <row r="56" spans="1:35" x14ac:dyDescent="0.2">
      <c r="A56" s="40"/>
      <c r="B56" s="62" t="s">
        <v>68</v>
      </c>
      <c r="C56" s="62" t="s">
        <v>79</v>
      </c>
      <c r="D56" s="40"/>
      <c r="E56" s="40"/>
      <c r="F56" s="40"/>
      <c r="G56" s="40"/>
      <c r="H56" s="40"/>
      <c r="I56" s="40"/>
      <c r="J56" s="42">
        <v>50000</v>
      </c>
      <c r="K56" s="42">
        <f>40000-2300</f>
        <v>37700</v>
      </c>
      <c r="L56" s="42"/>
      <c r="M56" s="42"/>
      <c r="N56" s="42"/>
      <c r="O56" s="42"/>
      <c r="P56" s="42"/>
      <c r="Q56" s="42"/>
      <c r="R56" s="42"/>
      <c r="S56" s="42"/>
      <c r="T56" s="42"/>
      <c r="U56" s="42">
        <v>1995</v>
      </c>
      <c r="V56" s="42"/>
      <c r="W56" s="42">
        <v>3000</v>
      </c>
      <c r="X56" s="43">
        <f t="shared" si="2"/>
        <v>4995</v>
      </c>
      <c r="Y56" s="2"/>
      <c r="Z56" s="65">
        <f>X56/K56</f>
        <v>0.13249336870026526</v>
      </c>
      <c r="AA56" s="2"/>
      <c r="AB56" s="2"/>
      <c r="AC56" s="2"/>
      <c r="AD56" s="2"/>
      <c r="AE56" s="2"/>
      <c r="AF56" s="2"/>
      <c r="AG56" s="2"/>
      <c r="AH56" s="2"/>
      <c r="AI56" s="2"/>
    </row>
    <row r="57" spans="1:35" x14ac:dyDescent="0.2">
      <c r="B57" s="6"/>
      <c r="C57" s="6"/>
      <c r="J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5"/>
      <c r="Y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 x14ac:dyDescent="0.2">
      <c r="B58" s="8" t="s">
        <v>82</v>
      </c>
      <c r="H58" s="5">
        <f>SUM(H16:H57)</f>
        <v>319900</v>
      </c>
      <c r="I58" s="3"/>
      <c r="J58" s="18">
        <f>H58</f>
        <v>319900</v>
      </c>
      <c r="L58" s="5">
        <f>SUM(L16:L57)</f>
        <v>5252</v>
      </c>
      <c r="M58" s="5">
        <f t="shared" ref="M58:X58" si="3">SUM(M16:M57)</f>
        <v>32914</v>
      </c>
      <c r="N58" s="5">
        <f t="shared" si="3"/>
        <v>14707</v>
      </c>
      <c r="O58" s="5">
        <f t="shared" si="3"/>
        <v>17656</v>
      </c>
      <c r="P58" s="5">
        <f t="shared" si="3"/>
        <v>10221</v>
      </c>
      <c r="Q58" s="5">
        <f t="shared" si="3"/>
        <v>4828</v>
      </c>
      <c r="R58" s="5">
        <f t="shared" si="3"/>
        <v>46445</v>
      </c>
      <c r="S58" s="5">
        <f t="shared" si="3"/>
        <v>12413</v>
      </c>
      <c r="T58" s="5">
        <f t="shared" si="3"/>
        <v>43262</v>
      </c>
      <c r="U58" s="5">
        <f t="shared" si="3"/>
        <v>32154</v>
      </c>
      <c r="V58" s="5">
        <f t="shared" si="3"/>
        <v>1160</v>
      </c>
      <c r="W58" s="5">
        <f t="shared" si="3"/>
        <v>30029</v>
      </c>
      <c r="X58" s="63">
        <f t="shared" si="3"/>
        <v>251041</v>
      </c>
      <c r="Y58" s="2"/>
      <c r="Z58" s="112">
        <f>X58/J58</f>
        <v>0.78474835886214445</v>
      </c>
      <c r="AA58" s="2"/>
      <c r="AB58" s="2"/>
      <c r="AC58" s="2"/>
      <c r="AD58" s="2"/>
      <c r="AE58" s="2"/>
      <c r="AF58" s="2"/>
      <c r="AG58" s="2"/>
      <c r="AH58" s="2"/>
      <c r="AI58" s="2"/>
    </row>
    <row r="59" spans="1:35" x14ac:dyDescent="0.2">
      <c r="J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5"/>
      <c r="Y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 x14ac:dyDescent="0.2">
      <c r="A60" s="3"/>
      <c r="B60" s="3" t="s">
        <v>83</v>
      </c>
      <c r="C60" s="3"/>
      <c r="D60" s="3"/>
      <c r="E60" s="3"/>
      <c r="F60" s="3"/>
      <c r="G60" s="3"/>
      <c r="H60" s="3"/>
      <c r="I60" s="3"/>
      <c r="J60" s="5">
        <f>J13-J58</f>
        <v>25879.559999999998</v>
      </c>
      <c r="K60" s="76"/>
      <c r="L60" s="2">
        <f t="shared" ref="L60:W60" si="4">L13-L58</f>
        <v>-5240.7700000000004</v>
      </c>
      <c r="M60" s="2">
        <f t="shared" si="4"/>
        <v>-32906.300000000003</v>
      </c>
      <c r="N60" s="2">
        <f t="shared" si="4"/>
        <v>-14702.41</v>
      </c>
      <c r="O60" s="2">
        <f>O13-O58</f>
        <v>122951.13</v>
      </c>
      <c r="P60" s="2">
        <f t="shared" si="4"/>
        <v>-10406.129999999999</v>
      </c>
      <c r="Q60" s="2">
        <f t="shared" si="4"/>
        <v>158860.25</v>
      </c>
      <c r="R60" s="2">
        <f t="shared" si="4"/>
        <v>-54428.36</v>
      </c>
      <c r="S60" s="2">
        <f t="shared" si="4"/>
        <v>-22891.7</v>
      </c>
      <c r="T60" s="2">
        <f t="shared" si="4"/>
        <v>-44210.81</v>
      </c>
      <c r="U60" s="2">
        <f t="shared" si="4"/>
        <v>-32135.37</v>
      </c>
      <c r="V60" s="2">
        <f t="shared" si="4"/>
        <v>-1141.82</v>
      </c>
      <c r="W60" s="2">
        <f t="shared" si="4"/>
        <v>-30011.040000000001</v>
      </c>
      <c r="X60" s="5">
        <f>X13-X58</f>
        <v>187016.23000000004</v>
      </c>
      <c r="Y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 x14ac:dyDescent="0.2">
      <c r="J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5"/>
      <c r="Y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 x14ac:dyDescent="0.2">
      <c r="J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5"/>
      <c r="Y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x14ac:dyDescent="0.2">
      <c r="A63" t="s">
        <v>84</v>
      </c>
      <c r="B63" s="201" t="s">
        <v>152</v>
      </c>
      <c r="C63" s="196"/>
      <c r="D63" s="196"/>
      <c r="J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5"/>
      <c r="Y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 x14ac:dyDescent="0.2"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5"/>
      <c r="Y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2:35" x14ac:dyDescent="0.2"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5"/>
      <c r="Y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2:35" x14ac:dyDescent="0.2"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5"/>
      <c r="Y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2:35" x14ac:dyDescent="0.2"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5"/>
      <c r="Y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2:35" x14ac:dyDescent="0.2"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5"/>
      <c r="Y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2:35" x14ac:dyDescent="0.2"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5"/>
      <c r="Y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2:35" x14ac:dyDescent="0.2"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5"/>
      <c r="Y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2:35" x14ac:dyDescent="0.2"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5"/>
      <c r="Y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12:35" x14ac:dyDescent="0.2"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5"/>
      <c r="Y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12:35" x14ac:dyDescent="0.2"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5"/>
      <c r="Y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12:35" x14ac:dyDescent="0.2"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5"/>
      <c r="Y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12:35" x14ac:dyDescent="0.2"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5"/>
      <c r="Y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2:35" x14ac:dyDescent="0.2"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5"/>
      <c r="Y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2:35" x14ac:dyDescent="0.2"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5"/>
      <c r="Y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12:35" x14ac:dyDescent="0.2"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5"/>
      <c r="Y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12:35" x14ac:dyDescent="0.2"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5"/>
      <c r="Y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12:35" x14ac:dyDescent="0.2"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5"/>
      <c r="Y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2:35" x14ac:dyDescent="0.2"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5"/>
      <c r="Y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12:35" x14ac:dyDescent="0.2"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5"/>
      <c r="Y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12:35" x14ac:dyDescent="0.2"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5"/>
      <c r="Y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2:35" x14ac:dyDescent="0.2"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5"/>
      <c r="Y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12:35" x14ac:dyDescent="0.2"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5"/>
      <c r="Y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12:35" x14ac:dyDescent="0.2"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5"/>
      <c r="Y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2:35" x14ac:dyDescent="0.2"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5"/>
      <c r="Y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2:35" x14ac:dyDescent="0.2"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5"/>
      <c r="Y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12:35" x14ac:dyDescent="0.2"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5"/>
      <c r="Y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12:35" x14ac:dyDescent="0.2"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5"/>
      <c r="Y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12:35" x14ac:dyDescent="0.2"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5"/>
      <c r="Y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12:35" x14ac:dyDescent="0.2"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5"/>
      <c r="Y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12:35" x14ac:dyDescent="0.2"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5"/>
      <c r="Y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12:35" x14ac:dyDescent="0.2"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5"/>
      <c r="Y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12:35" x14ac:dyDescent="0.2"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5"/>
      <c r="Y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2:35" x14ac:dyDescent="0.2"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5"/>
      <c r="Y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12:35" x14ac:dyDescent="0.2"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5"/>
      <c r="Y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12:35" x14ac:dyDescent="0.2"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5"/>
      <c r="Y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12:35" x14ac:dyDescent="0.2"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5"/>
      <c r="Y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12:35" x14ac:dyDescent="0.2"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5"/>
      <c r="Y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12:35" x14ac:dyDescent="0.2"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5"/>
      <c r="Y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12:35" x14ac:dyDescent="0.2"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5"/>
      <c r="Y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12:35" x14ac:dyDescent="0.2"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5"/>
      <c r="Y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12:35" x14ac:dyDescent="0.2"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5"/>
      <c r="Y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spans="12:35" x14ac:dyDescent="0.2"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5"/>
      <c r="Y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12:35" x14ac:dyDescent="0.2"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5"/>
      <c r="Y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12:35" x14ac:dyDescent="0.2"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5"/>
      <c r="Y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12:35" x14ac:dyDescent="0.2"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5"/>
      <c r="Y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12:35" x14ac:dyDescent="0.2"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5"/>
      <c r="Y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12:35" x14ac:dyDescent="0.2"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5"/>
      <c r="Y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12:35" x14ac:dyDescent="0.2"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5"/>
      <c r="Y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12:35" x14ac:dyDescent="0.2"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5"/>
      <c r="Y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12:35" x14ac:dyDescent="0.2"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5"/>
      <c r="Y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12:35" x14ac:dyDescent="0.2"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5"/>
      <c r="Y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12:35" x14ac:dyDescent="0.2"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5"/>
      <c r="Y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12:35" x14ac:dyDescent="0.2"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5"/>
      <c r="Y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12:35" x14ac:dyDescent="0.2"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5"/>
      <c r="Y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12:35" x14ac:dyDescent="0.2"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5"/>
      <c r="Y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12:35" x14ac:dyDescent="0.2"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5"/>
      <c r="Y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spans="12:35" x14ac:dyDescent="0.2"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5"/>
      <c r="Y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spans="12:35" x14ac:dyDescent="0.2"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5"/>
      <c r="Y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spans="12:35" x14ac:dyDescent="0.2"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5"/>
      <c r="Y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spans="12:35" x14ac:dyDescent="0.2"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5"/>
      <c r="Y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spans="12:35" x14ac:dyDescent="0.2"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5"/>
      <c r="Y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spans="12:35" x14ac:dyDescent="0.2"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5"/>
      <c r="Y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spans="12:35" x14ac:dyDescent="0.2"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5"/>
      <c r="Y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spans="12:35" x14ac:dyDescent="0.2"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5"/>
      <c r="Y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spans="12:35" x14ac:dyDescent="0.2"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5"/>
      <c r="Y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spans="12:35" x14ac:dyDescent="0.2"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5"/>
      <c r="Y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spans="12:35" x14ac:dyDescent="0.2"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5"/>
      <c r="Y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spans="12:35" x14ac:dyDescent="0.2"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5"/>
      <c r="Y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spans="12:35" x14ac:dyDescent="0.2"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5"/>
      <c r="Y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spans="12:35" x14ac:dyDescent="0.2"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5"/>
      <c r="Y133" s="2"/>
      <c r="AA133" s="2"/>
      <c r="AB133" s="2"/>
      <c r="AC133" s="2"/>
      <c r="AD133" s="2"/>
      <c r="AE133" s="2"/>
      <c r="AF133" s="2"/>
      <c r="AG133" s="2"/>
      <c r="AH133" s="2"/>
      <c r="AI133" s="2"/>
    </row>
    <row r="134" spans="12:35" x14ac:dyDescent="0.2"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5"/>
      <c r="Y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 spans="12:35" x14ac:dyDescent="0.2"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5"/>
      <c r="Y135" s="2"/>
      <c r="AA135" s="2"/>
      <c r="AB135" s="2"/>
      <c r="AC135" s="2"/>
      <c r="AD135" s="2"/>
      <c r="AE135" s="2"/>
      <c r="AF135" s="2"/>
      <c r="AG135" s="2"/>
      <c r="AH135" s="2"/>
      <c r="AI135" s="2"/>
    </row>
    <row r="136" spans="12:35" x14ac:dyDescent="0.2"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5"/>
      <c r="Y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spans="12:35" x14ac:dyDescent="0.2"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5"/>
      <c r="Y137" s="2"/>
      <c r="AA137" s="2"/>
      <c r="AB137" s="2"/>
      <c r="AC137" s="2"/>
      <c r="AD137" s="2"/>
      <c r="AE137" s="2"/>
      <c r="AF137" s="2"/>
      <c r="AG137" s="2"/>
      <c r="AH137" s="2"/>
      <c r="AI137" s="2"/>
    </row>
    <row r="138" spans="12:35" x14ac:dyDescent="0.2"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5"/>
      <c r="Y138" s="2"/>
      <c r="AA138" s="2"/>
      <c r="AB138" s="2"/>
      <c r="AC138" s="2"/>
      <c r="AD138" s="2"/>
      <c r="AE138" s="2"/>
      <c r="AF138" s="2"/>
      <c r="AG138" s="2"/>
      <c r="AH138" s="2"/>
      <c r="AI138" s="2"/>
    </row>
    <row r="139" spans="12:35" x14ac:dyDescent="0.2"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5"/>
      <c r="Y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 spans="12:35" x14ac:dyDescent="0.2"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5"/>
      <c r="Y140" s="2"/>
      <c r="AA140" s="2"/>
      <c r="AB140" s="2"/>
      <c r="AC140" s="2"/>
      <c r="AD140" s="2"/>
      <c r="AE140" s="2"/>
      <c r="AF140" s="2"/>
      <c r="AG140" s="2"/>
      <c r="AH140" s="2"/>
      <c r="AI140" s="2"/>
    </row>
    <row r="141" spans="12:35" x14ac:dyDescent="0.2"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5"/>
      <c r="Y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spans="12:35" x14ac:dyDescent="0.2"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5"/>
      <c r="Y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spans="12:35" x14ac:dyDescent="0.2"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5"/>
      <c r="Y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spans="12:35" x14ac:dyDescent="0.2"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5"/>
      <c r="Y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 spans="12:35" x14ac:dyDescent="0.2"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5"/>
      <c r="Y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spans="12:35" x14ac:dyDescent="0.2"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5"/>
      <c r="Y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spans="12:35" x14ac:dyDescent="0.2"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5"/>
      <c r="Y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spans="12:35" x14ac:dyDescent="0.2"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5"/>
      <c r="Y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spans="12:35" x14ac:dyDescent="0.2"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5"/>
      <c r="Y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spans="12:35" x14ac:dyDescent="0.2"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5"/>
      <c r="Y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spans="12:35" x14ac:dyDescent="0.2"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5"/>
      <c r="Y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spans="12:35" x14ac:dyDescent="0.2"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5"/>
      <c r="Y152" s="2"/>
      <c r="AA152" s="2"/>
      <c r="AB152" s="2"/>
      <c r="AC152" s="2"/>
      <c r="AD152" s="2"/>
      <c r="AE152" s="2"/>
      <c r="AF152" s="2"/>
      <c r="AG152" s="2"/>
      <c r="AH152" s="2"/>
      <c r="AI152" s="2"/>
    </row>
    <row r="153" spans="12:35" x14ac:dyDescent="0.2"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5"/>
      <c r="Y153" s="2"/>
      <c r="AA153" s="2"/>
      <c r="AB153" s="2"/>
      <c r="AC153" s="2"/>
      <c r="AD153" s="2"/>
      <c r="AE153" s="2"/>
      <c r="AF153" s="2"/>
      <c r="AG153" s="2"/>
      <c r="AH153" s="2"/>
      <c r="AI153" s="2"/>
    </row>
    <row r="154" spans="12:35" x14ac:dyDescent="0.2"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5"/>
      <c r="Y154" s="2"/>
      <c r="AA154" s="2"/>
      <c r="AB154" s="2"/>
      <c r="AC154" s="2"/>
      <c r="AD154" s="2"/>
      <c r="AE154" s="2"/>
      <c r="AF154" s="2"/>
      <c r="AG154" s="2"/>
      <c r="AH154" s="2"/>
      <c r="AI154" s="2"/>
    </row>
    <row r="155" spans="12:35" x14ac:dyDescent="0.2"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5"/>
      <c r="Y155" s="2"/>
      <c r="AA155" s="2"/>
      <c r="AB155" s="2"/>
      <c r="AC155" s="2"/>
      <c r="AD155" s="2"/>
      <c r="AE155" s="2"/>
      <c r="AF155" s="2"/>
      <c r="AG155" s="2"/>
      <c r="AH155" s="2"/>
      <c r="AI155" s="2"/>
    </row>
    <row r="156" spans="12:35" x14ac:dyDescent="0.2"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5"/>
      <c r="Y156" s="2"/>
      <c r="AA156" s="2"/>
      <c r="AB156" s="2"/>
      <c r="AC156" s="2"/>
      <c r="AD156" s="2"/>
      <c r="AE156" s="2"/>
      <c r="AF156" s="2"/>
      <c r="AG156" s="2"/>
      <c r="AH156" s="2"/>
      <c r="AI156" s="2"/>
    </row>
    <row r="157" spans="12:35" x14ac:dyDescent="0.2"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5"/>
      <c r="Y157" s="2"/>
      <c r="AA157" s="2"/>
      <c r="AB157" s="2"/>
      <c r="AC157" s="2"/>
      <c r="AD157" s="2"/>
      <c r="AE157" s="2"/>
      <c r="AF157" s="2"/>
      <c r="AG157" s="2"/>
      <c r="AH157" s="2"/>
      <c r="AI157" s="2"/>
    </row>
    <row r="158" spans="12:35" x14ac:dyDescent="0.2"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5"/>
      <c r="Y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 spans="12:35" x14ac:dyDescent="0.2"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5"/>
      <c r="Y159" s="2"/>
      <c r="AA159" s="2"/>
      <c r="AB159" s="2"/>
      <c r="AC159" s="2"/>
      <c r="AD159" s="2"/>
      <c r="AE159" s="2"/>
      <c r="AF159" s="2"/>
      <c r="AG159" s="2"/>
      <c r="AH159" s="2"/>
      <c r="AI159" s="2"/>
    </row>
    <row r="160" spans="12:35" x14ac:dyDescent="0.2"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5"/>
      <c r="Y160" s="2"/>
      <c r="AA160" s="2"/>
      <c r="AB160" s="2"/>
      <c r="AC160" s="2"/>
      <c r="AD160" s="2"/>
      <c r="AE160" s="2"/>
      <c r="AF160" s="2"/>
      <c r="AG160" s="2"/>
      <c r="AH160" s="2"/>
      <c r="AI160" s="2"/>
    </row>
    <row r="161" spans="12:35" x14ac:dyDescent="0.2"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5"/>
      <c r="Y161" s="2"/>
      <c r="AA161" s="2"/>
      <c r="AB161" s="2"/>
      <c r="AC161" s="2"/>
      <c r="AD161" s="2"/>
      <c r="AE161" s="2"/>
      <c r="AF161" s="2"/>
      <c r="AG161" s="2"/>
      <c r="AH161" s="2"/>
      <c r="AI161" s="2"/>
    </row>
    <row r="162" spans="12:35" x14ac:dyDescent="0.2"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5"/>
      <c r="Y162" s="2"/>
      <c r="AA162" s="2"/>
      <c r="AB162" s="2"/>
      <c r="AC162" s="2"/>
      <c r="AD162" s="2"/>
      <c r="AE162" s="2"/>
      <c r="AF162" s="2"/>
      <c r="AG162" s="2"/>
      <c r="AH162" s="2"/>
      <c r="AI162" s="2"/>
    </row>
    <row r="163" spans="12:35" x14ac:dyDescent="0.2"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5"/>
      <c r="Y163" s="2"/>
      <c r="AA163" s="2"/>
      <c r="AB163" s="2"/>
      <c r="AC163" s="2"/>
      <c r="AD163" s="2"/>
      <c r="AE163" s="2"/>
      <c r="AF163" s="2"/>
      <c r="AG163" s="2"/>
      <c r="AH163" s="2"/>
      <c r="AI163" s="2"/>
    </row>
    <row r="164" spans="12:35" x14ac:dyDescent="0.2"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5"/>
      <c r="Y164" s="2"/>
      <c r="AA164" s="2"/>
      <c r="AB164" s="2"/>
      <c r="AC164" s="2"/>
      <c r="AD164" s="2"/>
      <c r="AE164" s="2"/>
      <c r="AF164" s="2"/>
      <c r="AG164" s="2"/>
      <c r="AH164" s="2"/>
      <c r="AI164" s="2"/>
    </row>
    <row r="165" spans="12:35" x14ac:dyDescent="0.2"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5"/>
      <c r="Y165" s="2"/>
      <c r="AA165" s="2"/>
      <c r="AB165" s="2"/>
      <c r="AC165" s="2"/>
      <c r="AD165" s="2"/>
      <c r="AE165" s="2"/>
      <c r="AF165" s="2"/>
      <c r="AG165" s="2"/>
      <c r="AH165" s="2"/>
      <c r="AI165" s="2"/>
    </row>
    <row r="166" spans="12:35" x14ac:dyDescent="0.2"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5"/>
      <c r="Y166" s="2"/>
      <c r="AA166" s="2"/>
      <c r="AB166" s="2"/>
      <c r="AC166" s="2"/>
      <c r="AD166" s="2"/>
      <c r="AE166" s="2"/>
      <c r="AF166" s="2"/>
      <c r="AG166" s="2"/>
      <c r="AH166" s="2"/>
      <c r="AI166" s="2"/>
    </row>
    <row r="167" spans="12:35" x14ac:dyDescent="0.2"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5"/>
      <c r="Y167" s="2"/>
      <c r="AA167" s="2"/>
      <c r="AB167" s="2"/>
      <c r="AC167" s="2"/>
      <c r="AD167" s="2"/>
      <c r="AE167" s="2"/>
      <c r="AF167" s="2"/>
      <c r="AG167" s="2"/>
      <c r="AH167" s="2"/>
      <c r="AI167" s="2"/>
    </row>
    <row r="168" spans="12:35" x14ac:dyDescent="0.2"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5"/>
      <c r="Y168" s="2"/>
      <c r="AA168" s="2"/>
      <c r="AB168" s="2"/>
      <c r="AC168" s="2"/>
      <c r="AD168" s="2"/>
      <c r="AE168" s="2"/>
      <c r="AF168" s="2"/>
      <c r="AG168" s="2"/>
      <c r="AH168" s="2"/>
      <c r="AI168" s="2"/>
    </row>
    <row r="169" spans="12:35" x14ac:dyDescent="0.2"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5"/>
      <c r="Y169" s="2"/>
      <c r="AA169" s="2"/>
      <c r="AB169" s="2"/>
      <c r="AC169" s="2"/>
      <c r="AD169" s="2"/>
      <c r="AE169" s="2"/>
      <c r="AF169" s="2"/>
      <c r="AG169" s="2"/>
      <c r="AH169" s="2"/>
      <c r="AI169" s="2"/>
    </row>
    <row r="170" spans="12:35" x14ac:dyDescent="0.2"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5"/>
      <c r="Y170" s="2"/>
      <c r="AA170" s="2"/>
      <c r="AB170" s="2"/>
      <c r="AC170" s="2"/>
      <c r="AD170" s="2"/>
      <c r="AE170" s="2"/>
      <c r="AF170" s="2"/>
      <c r="AG170" s="2"/>
      <c r="AH170" s="2"/>
      <c r="AI170" s="2"/>
    </row>
    <row r="171" spans="12:35" x14ac:dyDescent="0.2"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5"/>
      <c r="Y171" s="2"/>
      <c r="AA171" s="2"/>
      <c r="AB171" s="2"/>
      <c r="AC171" s="2"/>
      <c r="AD171" s="2"/>
      <c r="AE171" s="2"/>
      <c r="AF171" s="2"/>
      <c r="AG171" s="2"/>
      <c r="AH171" s="2"/>
      <c r="AI171" s="2"/>
    </row>
    <row r="172" spans="12:35" x14ac:dyDescent="0.2"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5"/>
      <c r="Y172" s="2"/>
      <c r="AA172" s="2"/>
      <c r="AB172" s="2"/>
      <c r="AC172" s="2"/>
      <c r="AD172" s="2"/>
      <c r="AE172" s="2"/>
      <c r="AF172" s="2"/>
      <c r="AG172" s="2"/>
      <c r="AH172" s="2"/>
      <c r="AI172" s="2"/>
    </row>
    <row r="173" spans="12:35" x14ac:dyDescent="0.2"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5"/>
      <c r="Y173" s="2"/>
      <c r="AA173" s="2"/>
      <c r="AB173" s="2"/>
      <c r="AC173" s="2"/>
      <c r="AD173" s="2"/>
      <c r="AE173" s="2"/>
      <c r="AF173" s="2"/>
      <c r="AG173" s="2"/>
      <c r="AH173" s="2"/>
      <c r="AI173" s="2"/>
    </row>
    <row r="174" spans="12:35" x14ac:dyDescent="0.2"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5"/>
      <c r="Y174" s="2"/>
      <c r="AA174" s="2"/>
      <c r="AB174" s="2"/>
      <c r="AC174" s="2"/>
      <c r="AD174" s="2"/>
      <c r="AE174" s="2"/>
      <c r="AF174" s="2"/>
      <c r="AG174" s="2"/>
      <c r="AH174" s="2"/>
      <c r="AI174" s="2"/>
    </row>
    <row r="175" spans="12:35" x14ac:dyDescent="0.2"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5"/>
      <c r="Y175" s="2"/>
      <c r="AA175" s="2"/>
      <c r="AB175" s="2"/>
      <c r="AC175" s="2"/>
      <c r="AD175" s="2"/>
      <c r="AE175" s="2"/>
      <c r="AF175" s="2"/>
      <c r="AG175" s="2"/>
      <c r="AH175" s="2"/>
      <c r="AI175" s="2"/>
    </row>
    <row r="176" spans="12:35" x14ac:dyDescent="0.2"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5"/>
      <c r="Y176" s="2"/>
      <c r="AA176" s="2"/>
      <c r="AB176" s="2"/>
      <c r="AC176" s="2"/>
      <c r="AD176" s="2"/>
      <c r="AE176" s="2"/>
      <c r="AF176" s="2"/>
      <c r="AG176" s="2"/>
      <c r="AH176" s="2"/>
      <c r="AI176" s="2"/>
    </row>
    <row r="177" spans="12:35" x14ac:dyDescent="0.2"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5"/>
      <c r="Y177" s="2"/>
      <c r="AA177" s="2"/>
      <c r="AB177" s="2"/>
      <c r="AC177" s="2"/>
      <c r="AD177" s="2"/>
      <c r="AE177" s="2"/>
      <c r="AF177" s="2"/>
      <c r="AG177" s="2"/>
      <c r="AH177" s="2"/>
      <c r="AI177" s="2"/>
    </row>
    <row r="178" spans="12:35" x14ac:dyDescent="0.2"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5"/>
      <c r="Y178" s="2"/>
      <c r="AA178" s="2"/>
      <c r="AB178" s="2"/>
      <c r="AC178" s="2"/>
      <c r="AD178" s="2"/>
      <c r="AE178" s="2"/>
      <c r="AF178" s="2"/>
      <c r="AG178" s="2"/>
      <c r="AH178" s="2"/>
      <c r="AI178" s="2"/>
    </row>
    <row r="179" spans="12:35" x14ac:dyDescent="0.2"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5"/>
      <c r="Y179" s="2"/>
      <c r="AA179" s="2"/>
      <c r="AB179" s="2"/>
      <c r="AC179" s="2"/>
      <c r="AD179" s="2"/>
      <c r="AE179" s="2"/>
      <c r="AF179" s="2"/>
      <c r="AG179" s="2"/>
      <c r="AH179" s="2"/>
      <c r="AI179" s="2"/>
    </row>
    <row r="180" spans="12:35" x14ac:dyDescent="0.2"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5"/>
      <c r="Y180" s="2"/>
      <c r="AA180" s="2"/>
      <c r="AB180" s="2"/>
      <c r="AC180" s="2"/>
      <c r="AD180" s="2"/>
      <c r="AE180" s="2"/>
      <c r="AF180" s="2"/>
      <c r="AG180" s="2"/>
      <c r="AH180" s="2"/>
      <c r="AI180" s="2"/>
    </row>
    <row r="181" spans="12:35" x14ac:dyDescent="0.2"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5"/>
      <c r="Y181" s="2"/>
      <c r="AA181" s="2"/>
      <c r="AB181" s="2"/>
      <c r="AC181" s="2"/>
      <c r="AD181" s="2"/>
      <c r="AE181" s="2"/>
      <c r="AF181" s="2"/>
      <c r="AG181" s="2"/>
      <c r="AH181" s="2"/>
      <c r="AI181" s="2"/>
    </row>
    <row r="182" spans="12:35" x14ac:dyDescent="0.2"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5"/>
      <c r="Y182" s="2"/>
      <c r="AA182" s="2"/>
      <c r="AB182" s="2"/>
      <c r="AC182" s="2"/>
      <c r="AD182" s="2"/>
      <c r="AE182" s="2"/>
      <c r="AF182" s="2"/>
      <c r="AG182" s="2"/>
      <c r="AH182" s="2"/>
      <c r="AI182" s="2"/>
    </row>
    <row r="183" spans="12:35" x14ac:dyDescent="0.2"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5"/>
      <c r="Y183" s="2"/>
      <c r="AA183" s="2"/>
      <c r="AB183" s="2"/>
      <c r="AC183" s="2"/>
      <c r="AD183" s="2"/>
      <c r="AE183" s="2"/>
      <c r="AF183" s="2"/>
      <c r="AG183" s="2"/>
      <c r="AH183" s="2"/>
      <c r="AI183" s="2"/>
    </row>
    <row r="184" spans="12:35" x14ac:dyDescent="0.2"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5"/>
      <c r="Y184" s="2"/>
      <c r="AA184" s="2"/>
      <c r="AB184" s="2"/>
      <c r="AC184" s="2"/>
      <c r="AD184" s="2"/>
      <c r="AE184" s="2"/>
      <c r="AF184" s="2"/>
      <c r="AG184" s="2"/>
      <c r="AH184" s="2"/>
      <c r="AI184" s="2"/>
    </row>
    <row r="185" spans="12:35" x14ac:dyDescent="0.2"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5"/>
      <c r="Y185" s="2"/>
      <c r="AA185" s="2"/>
      <c r="AB185" s="2"/>
      <c r="AC185" s="2"/>
      <c r="AD185" s="2"/>
      <c r="AE185" s="2"/>
      <c r="AF185" s="2"/>
      <c r="AG185" s="2"/>
      <c r="AH185" s="2"/>
      <c r="AI185" s="2"/>
    </row>
    <row r="186" spans="12:35" x14ac:dyDescent="0.2"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5"/>
      <c r="Y186" s="2"/>
      <c r="AA186" s="2"/>
      <c r="AB186" s="2"/>
      <c r="AC186" s="2"/>
      <c r="AD186" s="2"/>
      <c r="AE186" s="2"/>
      <c r="AF186" s="2"/>
      <c r="AG186" s="2"/>
      <c r="AH186" s="2"/>
      <c r="AI186" s="2"/>
    </row>
    <row r="187" spans="12:35" x14ac:dyDescent="0.2"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5"/>
      <c r="Y187" s="2"/>
      <c r="AA187" s="2"/>
      <c r="AB187" s="2"/>
      <c r="AC187" s="2"/>
      <c r="AD187" s="2"/>
      <c r="AE187" s="2"/>
      <c r="AF187" s="2"/>
      <c r="AG187" s="2"/>
      <c r="AH187" s="2"/>
      <c r="AI187" s="2"/>
    </row>
    <row r="188" spans="12:35" x14ac:dyDescent="0.2"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5"/>
      <c r="Y188" s="2"/>
      <c r="AA188" s="2"/>
      <c r="AB188" s="2"/>
      <c r="AC188" s="2"/>
      <c r="AD188" s="2"/>
      <c r="AE188" s="2"/>
      <c r="AF188" s="2"/>
      <c r="AG188" s="2"/>
      <c r="AH188" s="2"/>
      <c r="AI188" s="2"/>
    </row>
    <row r="189" spans="12:35" x14ac:dyDescent="0.2"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5"/>
      <c r="Y189" s="2"/>
      <c r="AA189" s="2"/>
      <c r="AB189" s="2"/>
      <c r="AC189" s="2"/>
      <c r="AD189" s="2"/>
      <c r="AE189" s="2"/>
      <c r="AF189" s="2"/>
      <c r="AG189" s="2"/>
      <c r="AH189" s="2"/>
      <c r="AI189" s="2"/>
    </row>
    <row r="190" spans="12:35" x14ac:dyDescent="0.2"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5"/>
      <c r="Y190" s="2"/>
      <c r="AA190" s="2"/>
      <c r="AB190" s="2"/>
      <c r="AC190" s="2"/>
      <c r="AD190" s="2"/>
      <c r="AE190" s="2"/>
      <c r="AF190" s="2"/>
      <c r="AG190" s="2"/>
      <c r="AH190" s="2"/>
      <c r="AI190" s="2"/>
    </row>
    <row r="191" spans="12:35" x14ac:dyDescent="0.2"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5"/>
      <c r="Y191" s="2"/>
      <c r="AA191" s="2"/>
      <c r="AB191" s="2"/>
      <c r="AC191" s="2"/>
      <c r="AD191" s="2"/>
      <c r="AE191" s="2"/>
      <c r="AF191" s="2"/>
      <c r="AG191" s="2"/>
      <c r="AH191" s="2"/>
      <c r="AI191" s="2"/>
    </row>
    <row r="192" spans="12:35" x14ac:dyDescent="0.2"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5"/>
      <c r="Y192" s="2"/>
      <c r="AA192" s="2"/>
      <c r="AB192" s="2"/>
      <c r="AC192" s="2"/>
      <c r="AD192" s="2"/>
      <c r="AE192" s="2"/>
      <c r="AF192" s="2"/>
      <c r="AG192" s="2"/>
      <c r="AH192" s="2"/>
      <c r="AI192" s="2"/>
    </row>
    <row r="193" spans="12:35" x14ac:dyDescent="0.2"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5"/>
      <c r="Y193" s="2"/>
      <c r="AA193" s="2"/>
      <c r="AB193" s="2"/>
      <c r="AC193" s="2"/>
      <c r="AD193" s="2"/>
      <c r="AE193" s="2"/>
      <c r="AF193" s="2"/>
      <c r="AG193" s="2"/>
      <c r="AH193" s="2"/>
      <c r="AI193" s="2"/>
    </row>
    <row r="194" spans="12:35" x14ac:dyDescent="0.2"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5"/>
      <c r="Y194" s="2"/>
      <c r="AA194" s="2"/>
      <c r="AB194" s="2"/>
      <c r="AC194" s="2"/>
      <c r="AD194" s="2"/>
      <c r="AE194" s="2"/>
      <c r="AF194" s="2"/>
      <c r="AG194" s="2"/>
      <c r="AH194" s="2"/>
      <c r="AI194" s="2"/>
    </row>
    <row r="195" spans="12:35" x14ac:dyDescent="0.2"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5"/>
      <c r="Y195" s="2"/>
      <c r="AA195" s="2"/>
      <c r="AB195" s="2"/>
      <c r="AC195" s="2"/>
      <c r="AD195" s="2"/>
      <c r="AE195" s="2"/>
      <c r="AF195" s="2"/>
      <c r="AG195" s="2"/>
      <c r="AH195" s="2"/>
      <c r="AI195" s="2"/>
    </row>
    <row r="196" spans="12:35" x14ac:dyDescent="0.2"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5"/>
      <c r="Y196" s="2"/>
      <c r="AA196" s="2"/>
      <c r="AB196" s="2"/>
      <c r="AC196" s="2"/>
      <c r="AD196" s="2"/>
      <c r="AE196" s="2"/>
      <c r="AF196" s="2"/>
      <c r="AG196" s="2"/>
      <c r="AH196" s="2"/>
      <c r="AI196" s="2"/>
    </row>
    <row r="197" spans="12:35" x14ac:dyDescent="0.2"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5"/>
      <c r="Y197" s="2"/>
      <c r="AA197" s="2"/>
      <c r="AB197" s="2"/>
      <c r="AC197" s="2"/>
      <c r="AD197" s="2"/>
      <c r="AE197" s="2"/>
      <c r="AF197" s="2"/>
      <c r="AG197" s="2"/>
      <c r="AH197" s="2"/>
      <c r="AI197" s="2"/>
    </row>
    <row r="198" spans="12:35" x14ac:dyDescent="0.2"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5"/>
      <c r="Y198" s="2"/>
      <c r="AA198" s="2"/>
      <c r="AB198" s="2"/>
      <c r="AC198" s="2"/>
      <c r="AD198" s="2"/>
      <c r="AE198" s="2"/>
      <c r="AF198" s="2"/>
      <c r="AG198" s="2"/>
      <c r="AH198" s="2"/>
      <c r="AI198" s="2"/>
    </row>
    <row r="199" spans="12:35" x14ac:dyDescent="0.2"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5"/>
      <c r="Y199" s="2"/>
      <c r="AA199" s="2"/>
      <c r="AB199" s="2"/>
      <c r="AC199" s="2"/>
      <c r="AD199" s="2"/>
      <c r="AE199" s="2"/>
      <c r="AF199" s="2"/>
      <c r="AG199" s="2"/>
      <c r="AH199" s="2"/>
      <c r="AI199" s="2"/>
    </row>
    <row r="200" spans="12:35" x14ac:dyDescent="0.2"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5"/>
      <c r="Y200" s="2"/>
      <c r="AA200" s="2"/>
      <c r="AB200" s="2"/>
      <c r="AC200" s="2"/>
      <c r="AD200" s="2"/>
      <c r="AE200" s="2"/>
      <c r="AF200" s="2"/>
      <c r="AG200" s="2"/>
      <c r="AH200" s="2"/>
      <c r="AI200" s="2"/>
    </row>
    <row r="201" spans="12:35" x14ac:dyDescent="0.2"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5"/>
      <c r="Y201" s="2"/>
      <c r="AA201" s="2"/>
      <c r="AB201" s="2"/>
      <c r="AC201" s="2"/>
      <c r="AD201" s="2"/>
      <c r="AE201" s="2"/>
      <c r="AF201" s="2"/>
      <c r="AG201" s="2"/>
      <c r="AH201" s="2"/>
      <c r="AI201" s="2"/>
    </row>
    <row r="202" spans="12:35" x14ac:dyDescent="0.2"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5"/>
      <c r="Y202" s="2"/>
      <c r="AA202" s="2"/>
      <c r="AB202" s="2"/>
      <c r="AC202" s="2"/>
      <c r="AD202" s="2"/>
      <c r="AE202" s="2"/>
      <c r="AF202" s="2"/>
      <c r="AG202" s="2"/>
      <c r="AH202" s="2"/>
      <c r="AI202" s="2"/>
    </row>
    <row r="203" spans="12:35" x14ac:dyDescent="0.2"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5"/>
      <c r="Y203" s="2"/>
      <c r="AA203" s="2"/>
      <c r="AB203" s="2"/>
      <c r="AC203" s="2"/>
      <c r="AD203" s="2"/>
      <c r="AE203" s="2"/>
      <c r="AF203" s="2"/>
      <c r="AG203" s="2"/>
      <c r="AH203" s="2"/>
      <c r="AI203" s="2"/>
    </row>
    <row r="204" spans="12:35" x14ac:dyDescent="0.2"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5"/>
      <c r="Y204" s="2"/>
      <c r="AA204" s="2"/>
      <c r="AB204" s="2"/>
      <c r="AC204" s="2"/>
      <c r="AD204" s="2"/>
      <c r="AE204" s="2"/>
      <c r="AF204" s="2"/>
      <c r="AG204" s="2"/>
      <c r="AH204" s="2"/>
      <c r="AI204" s="2"/>
    </row>
    <row r="205" spans="12:35" x14ac:dyDescent="0.2"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5"/>
      <c r="Y205" s="2"/>
      <c r="AA205" s="2"/>
      <c r="AB205" s="2"/>
      <c r="AC205" s="2"/>
      <c r="AD205" s="2"/>
      <c r="AE205" s="2"/>
      <c r="AF205" s="2"/>
      <c r="AG205" s="2"/>
      <c r="AH205" s="2"/>
      <c r="AI205" s="2"/>
    </row>
    <row r="206" spans="12:35" x14ac:dyDescent="0.2"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5"/>
      <c r="Y206" s="2"/>
      <c r="AA206" s="2"/>
      <c r="AB206" s="2"/>
      <c r="AC206" s="2"/>
      <c r="AD206" s="2"/>
      <c r="AE206" s="2"/>
      <c r="AF206" s="2"/>
      <c r="AG206" s="2"/>
      <c r="AH206" s="2"/>
      <c r="AI206" s="2"/>
    </row>
    <row r="207" spans="12:35" x14ac:dyDescent="0.2"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5"/>
      <c r="Y207" s="2"/>
      <c r="AA207" s="2"/>
      <c r="AB207" s="2"/>
      <c r="AC207" s="2"/>
      <c r="AD207" s="2"/>
      <c r="AE207" s="2"/>
      <c r="AF207" s="2"/>
      <c r="AG207" s="2"/>
      <c r="AH207" s="2"/>
      <c r="AI207" s="2"/>
    </row>
    <row r="208" spans="12:35" x14ac:dyDescent="0.2"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5"/>
      <c r="Y208" s="2"/>
      <c r="AA208" s="2"/>
      <c r="AB208" s="2"/>
      <c r="AC208" s="2"/>
      <c r="AD208" s="2"/>
      <c r="AE208" s="2"/>
      <c r="AF208" s="2"/>
      <c r="AG208" s="2"/>
      <c r="AH208" s="2"/>
      <c r="AI208" s="2"/>
    </row>
    <row r="209" spans="12:35" x14ac:dyDescent="0.2"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5"/>
      <c r="Y209" s="2"/>
      <c r="AA209" s="2"/>
      <c r="AB209" s="2"/>
      <c r="AC209" s="2"/>
      <c r="AD209" s="2"/>
      <c r="AE209" s="2"/>
      <c r="AF209" s="2"/>
      <c r="AG209" s="2"/>
      <c r="AH209" s="2"/>
      <c r="AI209" s="2"/>
    </row>
    <row r="210" spans="12:35" x14ac:dyDescent="0.2"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5"/>
      <c r="Y210" s="2"/>
      <c r="AA210" s="2"/>
      <c r="AB210" s="2"/>
      <c r="AC210" s="2"/>
      <c r="AD210" s="2"/>
      <c r="AE210" s="2"/>
      <c r="AF210" s="2"/>
      <c r="AG210" s="2"/>
      <c r="AH210" s="2"/>
      <c r="AI210" s="2"/>
    </row>
    <row r="211" spans="12:35" x14ac:dyDescent="0.2"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5"/>
      <c r="Y211" s="2"/>
      <c r="AA211" s="2"/>
      <c r="AB211" s="2"/>
      <c r="AC211" s="2"/>
      <c r="AD211" s="2"/>
      <c r="AE211" s="2"/>
      <c r="AF211" s="2"/>
      <c r="AG211" s="2"/>
      <c r="AH211" s="2"/>
      <c r="AI211" s="2"/>
    </row>
    <row r="212" spans="12:35" x14ac:dyDescent="0.2"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5"/>
      <c r="Y212" s="2"/>
      <c r="AA212" s="2"/>
      <c r="AB212" s="2"/>
      <c r="AC212" s="2"/>
      <c r="AD212" s="2"/>
      <c r="AE212" s="2"/>
      <c r="AF212" s="2"/>
      <c r="AG212" s="2"/>
      <c r="AH212" s="2"/>
      <c r="AI212" s="2"/>
    </row>
    <row r="213" spans="12:35" x14ac:dyDescent="0.2"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5"/>
      <c r="Y213" s="2"/>
      <c r="AA213" s="2"/>
      <c r="AB213" s="2"/>
      <c r="AC213" s="2"/>
      <c r="AD213" s="2"/>
      <c r="AE213" s="2"/>
      <c r="AF213" s="2"/>
      <c r="AG213" s="2"/>
      <c r="AH213" s="2"/>
      <c r="AI213" s="2"/>
    </row>
    <row r="214" spans="12:35" x14ac:dyDescent="0.2"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5"/>
      <c r="Y214" s="2"/>
      <c r="AA214" s="2"/>
      <c r="AB214" s="2"/>
      <c r="AC214" s="2"/>
      <c r="AD214" s="2"/>
      <c r="AE214" s="2"/>
      <c r="AF214" s="2"/>
      <c r="AG214" s="2"/>
      <c r="AH214" s="2"/>
      <c r="AI214" s="2"/>
    </row>
    <row r="215" spans="12:35" x14ac:dyDescent="0.2"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5"/>
      <c r="Y215" s="2"/>
      <c r="AA215" s="2"/>
      <c r="AB215" s="2"/>
      <c r="AC215" s="2"/>
      <c r="AD215" s="2"/>
      <c r="AE215" s="2"/>
      <c r="AF215" s="2"/>
      <c r="AG215" s="2"/>
      <c r="AH215" s="2"/>
      <c r="AI215" s="2"/>
    </row>
    <row r="216" spans="12:35" x14ac:dyDescent="0.2"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5"/>
      <c r="Y216" s="2"/>
      <c r="AA216" s="2"/>
      <c r="AB216" s="2"/>
      <c r="AC216" s="2"/>
      <c r="AD216" s="2"/>
      <c r="AE216" s="2"/>
      <c r="AF216" s="2"/>
      <c r="AG216" s="2"/>
      <c r="AH216" s="2"/>
      <c r="AI216" s="2"/>
    </row>
    <row r="217" spans="12:35" x14ac:dyDescent="0.2"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5"/>
      <c r="Y217" s="2"/>
      <c r="AA217" s="2"/>
      <c r="AB217" s="2"/>
      <c r="AC217" s="2"/>
      <c r="AD217" s="2"/>
      <c r="AE217" s="2"/>
      <c r="AF217" s="2"/>
      <c r="AG217" s="2"/>
      <c r="AH217" s="2"/>
      <c r="AI217" s="2"/>
    </row>
    <row r="218" spans="12:35" x14ac:dyDescent="0.2"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5"/>
      <c r="Y218" s="2"/>
      <c r="AA218" s="2"/>
      <c r="AB218" s="2"/>
      <c r="AC218" s="2"/>
      <c r="AD218" s="2"/>
      <c r="AE218" s="2"/>
      <c r="AF218" s="2"/>
      <c r="AG218" s="2"/>
      <c r="AH218" s="2"/>
      <c r="AI218" s="2"/>
    </row>
    <row r="219" spans="12:35" x14ac:dyDescent="0.2"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5"/>
      <c r="Y219" s="2"/>
      <c r="AA219" s="2"/>
      <c r="AB219" s="2"/>
      <c r="AC219" s="2"/>
      <c r="AD219" s="2"/>
      <c r="AE219" s="2"/>
      <c r="AF219" s="2"/>
      <c r="AG219" s="2"/>
      <c r="AH219" s="2"/>
      <c r="AI219" s="2"/>
    </row>
    <row r="220" spans="12:35" x14ac:dyDescent="0.2"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5"/>
      <c r="Y220" s="2"/>
      <c r="AA220" s="2"/>
      <c r="AB220" s="2"/>
      <c r="AC220" s="2"/>
      <c r="AD220" s="2"/>
      <c r="AE220" s="2"/>
      <c r="AF220" s="2"/>
      <c r="AG220" s="2"/>
      <c r="AH220" s="2"/>
      <c r="AI220" s="2"/>
    </row>
    <row r="221" spans="12:35" x14ac:dyDescent="0.2"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5"/>
      <c r="Y221" s="2"/>
      <c r="AA221" s="2"/>
      <c r="AB221" s="2"/>
      <c r="AC221" s="2"/>
      <c r="AD221" s="2"/>
      <c r="AE221" s="2"/>
      <c r="AF221" s="2"/>
      <c r="AG221" s="2"/>
      <c r="AH221" s="2"/>
      <c r="AI221" s="2"/>
    </row>
    <row r="222" spans="12:35" x14ac:dyDescent="0.2"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5"/>
      <c r="Y222" s="2"/>
      <c r="AA222" s="2"/>
      <c r="AB222" s="2"/>
      <c r="AC222" s="2"/>
      <c r="AD222" s="2"/>
      <c r="AE222" s="2"/>
      <c r="AF222" s="2"/>
      <c r="AG222" s="2"/>
      <c r="AH222" s="2"/>
      <c r="AI222" s="2"/>
    </row>
    <row r="223" spans="12:35" x14ac:dyDescent="0.2"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5"/>
      <c r="Y223" s="2"/>
      <c r="AA223" s="2"/>
      <c r="AB223" s="2"/>
      <c r="AC223" s="2"/>
      <c r="AD223" s="2"/>
      <c r="AE223" s="2"/>
      <c r="AF223" s="2"/>
      <c r="AG223" s="2"/>
      <c r="AH223" s="2"/>
      <c r="AI223" s="2"/>
    </row>
    <row r="224" spans="12:35" x14ac:dyDescent="0.2"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5"/>
      <c r="Y224" s="2"/>
      <c r="AA224" s="2"/>
      <c r="AB224" s="2"/>
      <c r="AC224" s="2"/>
      <c r="AD224" s="2"/>
      <c r="AE224" s="2"/>
      <c r="AF224" s="2"/>
      <c r="AG224" s="2"/>
      <c r="AH224" s="2"/>
      <c r="AI224" s="2"/>
    </row>
    <row r="225" spans="12:35" x14ac:dyDescent="0.2"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5"/>
      <c r="Y225" s="2"/>
      <c r="AA225" s="2"/>
      <c r="AB225" s="2"/>
      <c r="AC225" s="2"/>
      <c r="AD225" s="2"/>
      <c r="AE225" s="2"/>
      <c r="AF225" s="2"/>
      <c r="AG225" s="2"/>
      <c r="AH225" s="2"/>
      <c r="AI225" s="2"/>
    </row>
    <row r="226" spans="12:35" x14ac:dyDescent="0.2"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5"/>
      <c r="Y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spans="12:35" x14ac:dyDescent="0.2"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5"/>
      <c r="Y227" s="2"/>
      <c r="AA227" s="2"/>
      <c r="AB227" s="2"/>
      <c r="AC227" s="2"/>
      <c r="AD227" s="2"/>
      <c r="AE227" s="2"/>
      <c r="AF227" s="2"/>
      <c r="AG227" s="2"/>
      <c r="AH227" s="2"/>
      <c r="AI227" s="2"/>
    </row>
    <row r="228" spans="12:35" x14ac:dyDescent="0.2"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5"/>
      <c r="Y228" s="2"/>
      <c r="AA228" s="2"/>
      <c r="AB228" s="2"/>
      <c r="AC228" s="2"/>
      <c r="AD228" s="2"/>
      <c r="AE228" s="2"/>
      <c r="AF228" s="2"/>
      <c r="AG228" s="2"/>
      <c r="AH228" s="2"/>
      <c r="AI228" s="2"/>
    </row>
    <row r="229" spans="12:35" x14ac:dyDescent="0.2"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5"/>
      <c r="Y229" s="2"/>
      <c r="AA229" s="2"/>
      <c r="AB229" s="2"/>
      <c r="AC229" s="2"/>
      <c r="AD229" s="2"/>
      <c r="AE229" s="2"/>
      <c r="AF229" s="2"/>
      <c r="AG229" s="2"/>
      <c r="AH229" s="2"/>
      <c r="AI229" s="2"/>
    </row>
    <row r="230" spans="12:35" x14ac:dyDescent="0.2"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5"/>
      <c r="Y230" s="2"/>
      <c r="AA230" s="2"/>
      <c r="AB230" s="2"/>
      <c r="AC230" s="2"/>
      <c r="AD230" s="2"/>
      <c r="AE230" s="2"/>
      <c r="AF230" s="2"/>
      <c r="AG230" s="2"/>
      <c r="AH230" s="2"/>
      <c r="AI230" s="2"/>
    </row>
    <row r="231" spans="12:35" x14ac:dyDescent="0.2"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5"/>
      <c r="Y231" s="2"/>
      <c r="AA231" s="2"/>
      <c r="AB231" s="2"/>
      <c r="AC231" s="2"/>
      <c r="AD231" s="2"/>
      <c r="AE231" s="2"/>
      <c r="AF231" s="2"/>
      <c r="AG231" s="2"/>
      <c r="AH231" s="2"/>
      <c r="AI231" s="2"/>
    </row>
    <row r="232" spans="12:35" x14ac:dyDescent="0.2"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5"/>
      <c r="Y232" s="2"/>
      <c r="AA232" s="2"/>
      <c r="AB232" s="2"/>
      <c r="AC232" s="2"/>
      <c r="AD232" s="2"/>
      <c r="AE232" s="2"/>
      <c r="AF232" s="2"/>
      <c r="AG232" s="2"/>
      <c r="AH232" s="2"/>
      <c r="AI232" s="2"/>
    </row>
    <row r="233" spans="12:35" x14ac:dyDescent="0.2"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5"/>
      <c r="Y233" s="2"/>
      <c r="AA233" s="2"/>
      <c r="AB233" s="2"/>
      <c r="AC233" s="2"/>
      <c r="AD233" s="2"/>
      <c r="AE233" s="2"/>
      <c r="AF233" s="2"/>
      <c r="AG233" s="2"/>
      <c r="AH233" s="2"/>
      <c r="AI233" s="2"/>
    </row>
    <row r="234" spans="12:35" x14ac:dyDescent="0.2"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5"/>
      <c r="Y234" s="2"/>
      <c r="AA234" s="2"/>
      <c r="AB234" s="2"/>
      <c r="AC234" s="2"/>
      <c r="AD234" s="2"/>
      <c r="AE234" s="2"/>
      <c r="AF234" s="2"/>
      <c r="AG234" s="2"/>
      <c r="AH234" s="2"/>
      <c r="AI234" s="2"/>
    </row>
    <row r="235" spans="12:35" x14ac:dyDescent="0.2"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5"/>
      <c r="Y235" s="2"/>
      <c r="AA235" s="2"/>
      <c r="AB235" s="2"/>
      <c r="AC235" s="2"/>
      <c r="AD235" s="2"/>
      <c r="AE235" s="2"/>
      <c r="AF235" s="2"/>
      <c r="AG235" s="2"/>
      <c r="AH235" s="2"/>
      <c r="AI235" s="2"/>
    </row>
    <row r="236" spans="12:35" x14ac:dyDescent="0.2"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5"/>
      <c r="Y236" s="2"/>
      <c r="AA236" s="2"/>
      <c r="AB236" s="2"/>
      <c r="AC236" s="2"/>
      <c r="AD236" s="2"/>
      <c r="AE236" s="2"/>
      <c r="AF236" s="2"/>
      <c r="AG236" s="2"/>
      <c r="AH236" s="2"/>
      <c r="AI236" s="2"/>
    </row>
    <row r="237" spans="12:35" x14ac:dyDescent="0.2"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5"/>
      <c r="Y237" s="2"/>
      <c r="AA237" s="2"/>
      <c r="AB237" s="2"/>
      <c r="AC237" s="2"/>
      <c r="AD237" s="2"/>
      <c r="AE237" s="2"/>
      <c r="AF237" s="2"/>
      <c r="AG237" s="2"/>
      <c r="AH237" s="2"/>
      <c r="AI237" s="2"/>
    </row>
    <row r="238" spans="12:35" x14ac:dyDescent="0.2"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5"/>
      <c r="Y238" s="2"/>
      <c r="AA238" s="2"/>
      <c r="AB238" s="2"/>
      <c r="AC238" s="2"/>
      <c r="AD238" s="2"/>
      <c r="AE238" s="2"/>
      <c r="AF238" s="2"/>
      <c r="AG238" s="2"/>
      <c r="AH238" s="2"/>
      <c r="AI238" s="2"/>
    </row>
    <row r="239" spans="12:35" x14ac:dyDescent="0.2"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5"/>
      <c r="Y239" s="2"/>
      <c r="AA239" s="2"/>
      <c r="AB239" s="2"/>
      <c r="AC239" s="2"/>
      <c r="AD239" s="2"/>
      <c r="AE239" s="2"/>
      <c r="AF239" s="2"/>
      <c r="AG239" s="2"/>
      <c r="AH239" s="2"/>
      <c r="AI239" s="2"/>
    </row>
    <row r="240" spans="12:35" x14ac:dyDescent="0.2"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5"/>
      <c r="Y240" s="2"/>
      <c r="AA240" s="2"/>
      <c r="AB240" s="2"/>
      <c r="AC240" s="2"/>
      <c r="AD240" s="2"/>
      <c r="AE240" s="2"/>
      <c r="AF240" s="2"/>
      <c r="AG240" s="2"/>
      <c r="AH240" s="2"/>
      <c r="AI240" s="2"/>
    </row>
    <row r="241" spans="12:35" x14ac:dyDescent="0.2"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5"/>
      <c r="Y241" s="2"/>
      <c r="AA241" s="2"/>
      <c r="AB241" s="2"/>
      <c r="AC241" s="2"/>
      <c r="AD241" s="2"/>
      <c r="AE241" s="2"/>
      <c r="AF241" s="2"/>
      <c r="AG241" s="2"/>
      <c r="AH241" s="2"/>
      <c r="AI241" s="2"/>
    </row>
    <row r="242" spans="12:35" x14ac:dyDescent="0.2"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5"/>
      <c r="Y242" s="2"/>
      <c r="AA242" s="2"/>
      <c r="AB242" s="2"/>
      <c r="AC242" s="2"/>
      <c r="AD242" s="2"/>
      <c r="AE242" s="2"/>
      <c r="AF242" s="2"/>
      <c r="AG242" s="2"/>
      <c r="AH242" s="2"/>
      <c r="AI242" s="2"/>
    </row>
    <row r="243" spans="12:35" x14ac:dyDescent="0.2"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5"/>
      <c r="Y243" s="2"/>
      <c r="AA243" s="2"/>
      <c r="AB243" s="2"/>
      <c r="AC243" s="2"/>
      <c r="AD243" s="2"/>
      <c r="AE243" s="2"/>
      <c r="AF243" s="2"/>
      <c r="AG243" s="2"/>
      <c r="AH243" s="2"/>
      <c r="AI243" s="2"/>
    </row>
    <row r="244" spans="12:35" x14ac:dyDescent="0.2"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5"/>
      <c r="Y244" s="2"/>
      <c r="AA244" s="2"/>
      <c r="AB244" s="2"/>
      <c r="AC244" s="2"/>
      <c r="AD244" s="2"/>
      <c r="AE244" s="2"/>
      <c r="AF244" s="2"/>
      <c r="AG244" s="2"/>
      <c r="AH244" s="2"/>
      <c r="AI244" s="2"/>
    </row>
    <row r="245" spans="12:35" x14ac:dyDescent="0.2"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5"/>
      <c r="Y245" s="2"/>
      <c r="AA245" s="2"/>
      <c r="AB245" s="2"/>
      <c r="AC245" s="2"/>
      <c r="AD245" s="2"/>
      <c r="AE245" s="2"/>
      <c r="AF245" s="2"/>
      <c r="AG245" s="2"/>
      <c r="AH245" s="2"/>
      <c r="AI245" s="2"/>
    </row>
    <row r="246" spans="12:35" x14ac:dyDescent="0.2"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5"/>
      <c r="Y246" s="2"/>
      <c r="AA246" s="2"/>
      <c r="AB246" s="2"/>
      <c r="AC246" s="2"/>
      <c r="AD246" s="2"/>
      <c r="AE246" s="2"/>
      <c r="AF246" s="2"/>
      <c r="AG246" s="2"/>
      <c r="AH246" s="2"/>
      <c r="AI246" s="2"/>
    </row>
    <row r="247" spans="12:35" x14ac:dyDescent="0.2"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5"/>
      <c r="Y247" s="2"/>
      <c r="AA247" s="2"/>
      <c r="AB247" s="2"/>
      <c r="AC247" s="2"/>
      <c r="AD247" s="2"/>
      <c r="AE247" s="2"/>
      <c r="AF247" s="2"/>
      <c r="AG247" s="2"/>
      <c r="AH247" s="2"/>
      <c r="AI247" s="2"/>
    </row>
    <row r="248" spans="12:35" x14ac:dyDescent="0.2"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5"/>
      <c r="Y248" s="2"/>
      <c r="AA248" s="2"/>
      <c r="AB248" s="2"/>
      <c r="AC248" s="2"/>
      <c r="AD248" s="2"/>
      <c r="AE248" s="2"/>
      <c r="AF248" s="2"/>
      <c r="AG248" s="2"/>
      <c r="AH248" s="2"/>
      <c r="AI248" s="2"/>
    </row>
    <row r="249" spans="12:35" x14ac:dyDescent="0.2"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5"/>
      <c r="Y249" s="2"/>
      <c r="AA249" s="2"/>
      <c r="AB249" s="2"/>
      <c r="AC249" s="2"/>
      <c r="AD249" s="2"/>
      <c r="AE249" s="2"/>
      <c r="AF249" s="2"/>
      <c r="AG249" s="2"/>
      <c r="AH249" s="2"/>
      <c r="AI249" s="2"/>
    </row>
    <row r="250" spans="12:35" x14ac:dyDescent="0.2"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5"/>
      <c r="Y250" s="2"/>
      <c r="AA250" s="2"/>
      <c r="AB250" s="2"/>
      <c r="AC250" s="2"/>
      <c r="AD250" s="2"/>
      <c r="AE250" s="2"/>
      <c r="AF250" s="2"/>
      <c r="AG250" s="2"/>
      <c r="AH250" s="2"/>
      <c r="AI250" s="2"/>
    </row>
    <row r="251" spans="12:35" x14ac:dyDescent="0.2"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5"/>
      <c r="Y251" s="2"/>
      <c r="AA251" s="2"/>
      <c r="AB251" s="2"/>
      <c r="AC251" s="2"/>
      <c r="AD251" s="2"/>
      <c r="AE251" s="2"/>
      <c r="AF251" s="2"/>
      <c r="AG251" s="2"/>
      <c r="AH251" s="2"/>
      <c r="AI251" s="2"/>
    </row>
    <row r="252" spans="12:35" x14ac:dyDescent="0.2"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5"/>
      <c r="Y252" s="2"/>
      <c r="AA252" s="2"/>
      <c r="AB252" s="2"/>
      <c r="AC252" s="2"/>
      <c r="AD252" s="2"/>
      <c r="AE252" s="2"/>
      <c r="AF252" s="2"/>
      <c r="AG252" s="2"/>
      <c r="AH252" s="2"/>
      <c r="AI252" s="2"/>
    </row>
    <row r="253" spans="12:35" x14ac:dyDescent="0.2"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5"/>
      <c r="Y253" s="2"/>
      <c r="AA253" s="2"/>
      <c r="AB253" s="2"/>
      <c r="AC253" s="2"/>
      <c r="AD253" s="2"/>
      <c r="AE253" s="2"/>
      <c r="AF253" s="2"/>
      <c r="AG253" s="2"/>
      <c r="AH253" s="2"/>
      <c r="AI253" s="2"/>
    </row>
    <row r="254" spans="12:35" x14ac:dyDescent="0.2"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5"/>
      <c r="Y254" s="2"/>
      <c r="AA254" s="2"/>
      <c r="AB254" s="2"/>
      <c r="AC254" s="2"/>
      <c r="AD254" s="2"/>
      <c r="AE254" s="2"/>
      <c r="AF254" s="2"/>
      <c r="AG254" s="2"/>
      <c r="AH254" s="2"/>
      <c r="AI254" s="2"/>
    </row>
    <row r="255" spans="12:35" x14ac:dyDescent="0.2"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5"/>
      <c r="Y255" s="2"/>
      <c r="AA255" s="2"/>
      <c r="AB255" s="2"/>
      <c r="AC255" s="2"/>
      <c r="AD255" s="2"/>
      <c r="AE255" s="2"/>
      <c r="AF255" s="2"/>
      <c r="AG255" s="2"/>
      <c r="AH255" s="2"/>
      <c r="AI255" s="2"/>
    </row>
    <row r="256" spans="12:35" x14ac:dyDescent="0.2"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5"/>
      <c r="Y256" s="2"/>
      <c r="AA256" s="2"/>
      <c r="AB256" s="2"/>
      <c r="AC256" s="2"/>
      <c r="AD256" s="2"/>
      <c r="AE256" s="2"/>
      <c r="AF256" s="2"/>
      <c r="AG256" s="2"/>
      <c r="AH256" s="2"/>
      <c r="AI256" s="2"/>
    </row>
    <row r="257" spans="12:35" x14ac:dyDescent="0.2"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5"/>
      <c r="Y257" s="2"/>
      <c r="AA257" s="2"/>
      <c r="AB257" s="2"/>
      <c r="AC257" s="2"/>
      <c r="AD257" s="2"/>
      <c r="AE257" s="2"/>
      <c r="AF257" s="2"/>
      <c r="AG257" s="2"/>
      <c r="AH257" s="2"/>
      <c r="AI257" s="2"/>
    </row>
    <row r="258" spans="12:35" x14ac:dyDescent="0.2"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5"/>
      <c r="Y258" s="2"/>
      <c r="AA258" s="2"/>
      <c r="AB258" s="2"/>
      <c r="AC258" s="2"/>
      <c r="AD258" s="2"/>
      <c r="AE258" s="2"/>
      <c r="AF258" s="2"/>
      <c r="AG258" s="2"/>
      <c r="AH258" s="2"/>
      <c r="AI258" s="2"/>
    </row>
    <row r="259" spans="12:35" x14ac:dyDescent="0.2"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5"/>
      <c r="Y259" s="2"/>
      <c r="AA259" s="2"/>
      <c r="AB259" s="2"/>
      <c r="AC259" s="2"/>
      <c r="AD259" s="2"/>
      <c r="AE259" s="2"/>
      <c r="AF259" s="2"/>
      <c r="AG259" s="2"/>
      <c r="AH259" s="2"/>
      <c r="AI259" s="2"/>
    </row>
    <row r="260" spans="12:35" x14ac:dyDescent="0.2"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5"/>
      <c r="Y260" s="2"/>
      <c r="AA260" s="2"/>
      <c r="AB260" s="2"/>
      <c r="AC260" s="2"/>
      <c r="AD260" s="2"/>
      <c r="AE260" s="2"/>
      <c r="AF260" s="2"/>
      <c r="AG260" s="2"/>
      <c r="AH260" s="2"/>
      <c r="AI260" s="2"/>
    </row>
    <row r="261" spans="12:35" x14ac:dyDescent="0.2"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5"/>
      <c r="Y261" s="2"/>
      <c r="AA261" s="2"/>
      <c r="AB261" s="2"/>
      <c r="AC261" s="2"/>
      <c r="AD261" s="2"/>
      <c r="AE261" s="2"/>
      <c r="AF261" s="2"/>
      <c r="AG261" s="2"/>
      <c r="AH261" s="2"/>
      <c r="AI261" s="2"/>
    </row>
    <row r="262" spans="12:35" x14ac:dyDescent="0.2"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5"/>
      <c r="Y262" s="2"/>
      <c r="AA262" s="2"/>
      <c r="AB262" s="2"/>
      <c r="AC262" s="2"/>
      <c r="AD262" s="2"/>
      <c r="AE262" s="2"/>
      <c r="AF262" s="2"/>
      <c r="AG262" s="2"/>
      <c r="AH262" s="2"/>
      <c r="AI262" s="2"/>
    </row>
    <row r="263" spans="12:35" x14ac:dyDescent="0.2"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5"/>
      <c r="Y263" s="2"/>
      <c r="AA263" s="2"/>
      <c r="AB263" s="2"/>
      <c r="AC263" s="2"/>
      <c r="AD263" s="2"/>
      <c r="AE263" s="2"/>
      <c r="AF263" s="2"/>
      <c r="AG263" s="2"/>
      <c r="AH263" s="2"/>
      <c r="AI263" s="2"/>
    </row>
    <row r="264" spans="12:35" x14ac:dyDescent="0.2"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5"/>
      <c r="Y264" s="2"/>
      <c r="AA264" s="2"/>
      <c r="AB264" s="2"/>
      <c r="AC264" s="2"/>
      <c r="AD264" s="2"/>
      <c r="AE264" s="2"/>
      <c r="AF264" s="2"/>
      <c r="AG264" s="2"/>
      <c r="AH264" s="2"/>
      <c r="AI264" s="2"/>
    </row>
    <row r="265" spans="12:35" x14ac:dyDescent="0.2"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5"/>
      <c r="Y265" s="2"/>
      <c r="AA265" s="2"/>
      <c r="AB265" s="2"/>
      <c r="AC265" s="2"/>
      <c r="AD265" s="2"/>
      <c r="AE265" s="2"/>
      <c r="AF265" s="2"/>
      <c r="AG265" s="2"/>
      <c r="AH265" s="2"/>
      <c r="AI265" s="2"/>
    </row>
    <row r="266" spans="12:35" x14ac:dyDescent="0.2"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5"/>
      <c r="Y266" s="2"/>
      <c r="AA266" s="2"/>
      <c r="AB266" s="2"/>
      <c r="AC266" s="2"/>
      <c r="AD266" s="2"/>
      <c r="AE266" s="2"/>
      <c r="AF266" s="2"/>
      <c r="AG266" s="2"/>
      <c r="AH266" s="2"/>
      <c r="AI266" s="2"/>
    </row>
    <row r="267" spans="12:35" x14ac:dyDescent="0.2"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5"/>
      <c r="Y267" s="2"/>
      <c r="AA267" s="2"/>
      <c r="AB267" s="2"/>
      <c r="AC267" s="2"/>
      <c r="AD267" s="2"/>
      <c r="AE267" s="2"/>
      <c r="AF267" s="2"/>
      <c r="AG267" s="2"/>
      <c r="AH267" s="2"/>
      <c r="AI267" s="2"/>
    </row>
    <row r="268" spans="12:35" x14ac:dyDescent="0.2"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5"/>
      <c r="Y268" s="2"/>
      <c r="AA268" s="2"/>
      <c r="AB268" s="2"/>
      <c r="AC268" s="2"/>
      <c r="AD268" s="2"/>
      <c r="AE268" s="2"/>
      <c r="AF268" s="2"/>
      <c r="AG268" s="2"/>
      <c r="AH268" s="2"/>
      <c r="AI268" s="2"/>
    </row>
    <row r="269" spans="12:35" x14ac:dyDescent="0.2"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5"/>
      <c r="Y269" s="2"/>
      <c r="AA269" s="2"/>
      <c r="AB269" s="2"/>
      <c r="AC269" s="2"/>
      <c r="AD269" s="2"/>
      <c r="AE269" s="2"/>
      <c r="AF269" s="2"/>
      <c r="AG269" s="2"/>
      <c r="AH269" s="2"/>
      <c r="AI269" s="2"/>
    </row>
    <row r="270" spans="12:35" x14ac:dyDescent="0.2"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5"/>
      <c r="Y270" s="2"/>
      <c r="AA270" s="2"/>
      <c r="AB270" s="2"/>
      <c r="AC270" s="2"/>
      <c r="AD270" s="2"/>
      <c r="AE270" s="2"/>
      <c r="AF270" s="2"/>
      <c r="AG270" s="2"/>
      <c r="AH270" s="2"/>
      <c r="AI270" s="2"/>
    </row>
    <row r="271" spans="12:35" x14ac:dyDescent="0.2"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5"/>
      <c r="Y271" s="2"/>
      <c r="AA271" s="2"/>
      <c r="AB271" s="2"/>
      <c r="AC271" s="2"/>
      <c r="AD271" s="2"/>
      <c r="AE271" s="2"/>
      <c r="AF271" s="2"/>
      <c r="AG271" s="2"/>
      <c r="AH271" s="2"/>
      <c r="AI271" s="2"/>
    </row>
    <row r="272" spans="12:35" x14ac:dyDescent="0.2"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5"/>
      <c r="Y272" s="2"/>
      <c r="AA272" s="2"/>
      <c r="AB272" s="2"/>
      <c r="AC272" s="2"/>
      <c r="AD272" s="2"/>
      <c r="AE272" s="2"/>
      <c r="AF272" s="2"/>
      <c r="AG272" s="2"/>
      <c r="AH272" s="2"/>
      <c r="AI272" s="2"/>
    </row>
    <row r="273" spans="12:35" x14ac:dyDescent="0.2"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5"/>
      <c r="Y273" s="2"/>
      <c r="AA273" s="2"/>
      <c r="AB273" s="2"/>
      <c r="AC273" s="2"/>
      <c r="AD273" s="2"/>
      <c r="AE273" s="2"/>
      <c r="AF273" s="2"/>
      <c r="AG273" s="2"/>
      <c r="AH273" s="2"/>
      <c r="AI273" s="2"/>
    </row>
    <row r="274" spans="12:35" x14ac:dyDescent="0.2"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5"/>
      <c r="Y274" s="2"/>
      <c r="AA274" s="2"/>
      <c r="AB274" s="2"/>
      <c r="AC274" s="2"/>
      <c r="AD274" s="2"/>
      <c r="AE274" s="2"/>
      <c r="AF274" s="2"/>
      <c r="AG274" s="2"/>
      <c r="AH274" s="2"/>
      <c r="AI274" s="2"/>
    </row>
    <row r="275" spans="12:35" x14ac:dyDescent="0.2"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5"/>
      <c r="Y275" s="2"/>
      <c r="AA275" s="2"/>
      <c r="AB275" s="2"/>
      <c r="AC275" s="2"/>
      <c r="AD275" s="2"/>
      <c r="AE275" s="2"/>
      <c r="AF275" s="2"/>
      <c r="AG275" s="2"/>
      <c r="AH275" s="2"/>
      <c r="AI275" s="2"/>
    </row>
    <row r="276" spans="12:35" x14ac:dyDescent="0.2"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5"/>
      <c r="Y276" s="2"/>
      <c r="AA276" s="2"/>
      <c r="AB276" s="2"/>
      <c r="AC276" s="2"/>
      <c r="AD276" s="2"/>
      <c r="AE276" s="2"/>
      <c r="AF276" s="2"/>
      <c r="AG276" s="2"/>
      <c r="AH276" s="2"/>
      <c r="AI276" s="2"/>
    </row>
    <row r="277" spans="12:35" x14ac:dyDescent="0.2"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5"/>
      <c r="Y277" s="2"/>
      <c r="AA277" s="2"/>
      <c r="AB277" s="2"/>
      <c r="AC277" s="2"/>
      <c r="AD277" s="2"/>
      <c r="AE277" s="2"/>
      <c r="AF277" s="2"/>
      <c r="AG277" s="2"/>
      <c r="AH277" s="2"/>
      <c r="AI277" s="2"/>
    </row>
    <row r="278" spans="12:35" x14ac:dyDescent="0.2"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5"/>
      <c r="Y278" s="2"/>
      <c r="AA278" s="2"/>
      <c r="AB278" s="2"/>
      <c r="AC278" s="2"/>
      <c r="AD278" s="2"/>
      <c r="AE278" s="2"/>
      <c r="AF278" s="2"/>
      <c r="AG278" s="2"/>
      <c r="AH278" s="2"/>
      <c r="AI278" s="2"/>
    </row>
    <row r="279" spans="12:35" x14ac:dyDescent="0.2"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5"/>
      <c r="Y279" s="2"/>
      <c r="AA279" s="2"/>
      <c r="AB279" s="2"/>
      <c r="AC279" s="2"/>
      <c r="AD279" s="2"/>
      <c r="AE279" s="2"/>
      <c r="AF279" s="2"/>
      <c r="AG279" s="2"/>
      <c r="AH279" s="2"/>
      <c r="AI279" s="2"/>
    </row>
    <row r="280" spans="12:35" x14ac:dyDescent="0.2"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5"/>
      <c r="Y280" s="2"/>
      <c r="AA280" s="2"/>
      <c r="AB280" s="2"/>
      <c r="AC280" s="2"/>
      <c r="AD280" s="2"/>
      <c r="AE280" s="2"/>
      <c r="AF280" s="2"/>
      <c r="AG280" s="2"/>
      <c r="AH280" s="2"/>
      <c r="AI280" s="2"/>
    </row>
    <row r="281" spans="12:35" x14ac:dyDescent="0.2"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5"/>
      <c r="Y281" s="2"/>
      <c r="AA281" s="2"/>
      <c r="AB281" s="2"/>
      <c r="AC281" s="2"/>
      <c r="AD281" s="2"/>
      <c r="AE281" s="2"/>
      <c r="AF281" s="2"/>
      <c r="AG281" s="2"/>
      <c r="AH281" s="2"/>
      <c r="AI281" s="2"/>
    </row>
    <row r="282" spans="12:35" x14ac:dyDescent="0.2"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5"/>
      <c r="Y282" s="2"/>
      <c r="AA282" s="2"/>
      <c r="AB282" s="2"/>
      <c r="AC282" s="2"/>
      <c r="AD282" s="2"/>
      <c r="AE282" s="2"/>
      <c r="AF282" s="2"/>
      <c r="AG282" s="2"/>
      <c r="AH282" s="2"/>
      <c r="AI282" s="2"/>
    </row>
    <row r="283" spans="12:35" x14ac:dyDescent="0.2"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5"/>
      <c r="Y283" s="2"/>
      <c r="AA283" s="2"/>
      <c r="AB283" s="2"/>
      <c r="AC283" s="2"/>
      <c r="AD283" s="2"/>
      <c r="AE283" s="2"/>
      <c r="AF283" s="2"/>
      <c r="AG283" s="2"/>
      <c r="AH283" s="2"/>
      <c r="AI283" s="2"/>
    </row>
    <row r="284" spans="12:35" x14ac:dyDescent="0.2"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5"/>
      <c r="Y284" s="2"/>
      <c r="AA284" s="2"/>
      <c r="AB284" s="2"/>
      <c r="AC284" s="2"/>
      <c r="AD284" s="2"/>
      <c r="AE284" s="2"/>
      <c r="AF284" s="2"/>
      <c r="AG284" s="2"/>
      <c r="AH284" s="2"/>
      <c r="AI284" s="2"/>
    </row>
    <row r="285" spans="12:35" x14ac:dyDescent="0.2"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5"/>
      <c r="Y285" s="2"/>
      <c r="AA285" s="2"/>
      <c r="AB285" s="2"/>
      <c r="AC285" s="2"/>
      <c r="AD285" s="2"/>
      <c r="AE285" s="2"/>
      <c r="AF285" s="2"/>
      <c r="AG285" s="2"/>
      <c r="AH285" s="2"/>
      <c r="AI285" s="2"/>
    </row>
    <row r="286" spans="12:35" x14ac:dyDescent="0.2"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5"/>
      <c r="Y286" s="2"/>
      <c r="AA286" s="2"/>
      <c r="AB286" s="2"/>
      <c r="AC286" s="2"/>
      <c r="AD286" s="2"/>
      <c r="AE286" s="2"/>
      <c r="AF286" s="2"/>
      <c r="AG286" s="2"/>
      <c r="AH286" s="2"/>
      <c r="AI286" s="2"/>
    </row>
    <row r="287" spans="12:35" x14ac:dyDescent="0.2"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5"/>
      <c r="Y287" s="2"/>
      <c r="AA287" s="2"/>
      <c r="AB287" s="2"/>
      <c r="AC287" s="2"/>
      <c r="AD287" s="2"/>
      <c r="AE287" s="2"/>
      <c r="AF287" s="2"/>
      <c r="AG287" s="2"/>
      <c r="AH287" s="2"/>
      <c r="AI287" s="2"/>
    </row>
    <row r="288" spans="12:35" x14ac:dyDescent="0.2"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5"/>
      <c r="Y288" s="2"/>
      <c r="AA288" s="2"/>
      <c r="AB288" s="2"/>
      <c r="AC288" s="2"/>
      <c r="AD288" s="2"/>
      <c r="AE288" s="2"/>
      <c r="AF288" s="2"/>
      <c r="AG288" s="2"/>
      <c r="AH288" s="2"/>
      <c r="AI288" s="2"/>
    </row>
    <row r="289" spans="12:35" x14ac:dyDescent="0.2"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5"/>
      <c r="Y289" s="2"/>
      <c r="AA289" s="2"/>
      <c r="AB289" s="2"/>
      <c r="AC289" s="2"/>
      <c r="AD289" s="2"/>
      <c r="AE289" s="2"/>
      <c r="AF289" s="2"/>
      <c r="AG289" s="2"/>
      <c r="AH289" s="2"/>
      <c r="AI289" s="2"/>
    </row>
    <row r="290" spans="12:35" x14ac:dyDescent="0.2"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5"/>
      <c r="Y290" s="2"/>
      <c r="AA290" s="2"/>
      <c r="AB290" s="2"/>
      <c r="AC290" s="2"/>
      <c r="AD290" s="2"/>
      <c r="AE290" s="2"/>
      <c r="AF290" s="2"/>
      <c r="AG290" s="2"/>
      <c r="AH290" s="2"/>
      <c r="AI290" s="2"/>
    </row>
    <row r="291" spans="12:35" x14ac:dyDescent="0.2"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5"/>
      <c r="Y291" s="2"/>
      <c r="AA291" s="2"/>
      <c r="AB291" s="2"/>
      <c r="AC291" s="2"/>
      <c r="AD291" s="2"/>
      <c r="AE291" s="2"/>
      <c r="AF291" s="2"/>
      <c r="AG291" s="2"/>
      <c r="AH291" s="2"/>
      <c r="AI291" s="2"/>
    </row>
    <row r="292" spans="12:35" x14ac:dyDescent="0.2"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5"/>
      <c r="Y292" s="2"/>
      <c r="AA292" s="2"/>
      <c r="AB292" s="2"/>
      <c r="AC292" s="2"/>
      <c r="AD292" s="2"/>
      <c r="AE292" s="2"/>
      <c r="AF292" s="2"/>
      <c r="AG292" s="2"/>
      <c r="AH292" s="2"/>
      <c r="AI292" s="2"/>
    </row>
    <row r="293" spans="12:35" x14ac:dyDescent="0.2"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5"/>
      <c r="Y293" s="2"/>
      <c r="AA293" s="2"/>
      <c r="AB293" s="2"/>
      <c r="AC293" s="2"/>
      <c r="AD293" s="2"/>
      <c r="AE293" s="2"/>
      <c r="AF293" s="2"/>
      <c r="AG293" s="2"/>
      <c r="AH293" s="2"/>
      <c r="AI293" s="2"/>
    </row>
    <row r="294" spans="12:35" x14ac:dyDescent="0.2"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5"/>
      <c r="Y294" s="2"/>
      <c r="AA294" s="2"/>
      <c r="AB294" s="2"/>
      <c r="AC294" s="2"/>
      <c r="AD294" s="2"/>
      <c r="AE294" s="2"/>
      <c r="AF294" s="2"/>
      <c r="AG294" s="2"/>
      <c r="AH294" s="2"/>
      <c r="AI294" s="2"/>
    </row>
    <row r="295" spans="12:35" x14ac:dyDescent="0.2"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5"/>
      <c r="Y295" s="2"/>
      <c r="AA295" s="2"/>
      <c r="AB295" s="2"/>
      <c r="AC295" s="2"/>
      <c r="AD295" s="2"/>
      <c r="AE295" s="2"/>
      <c r="AF295" s="2"/>
      <c r="AG295" s="2"/>
      <c r="AH295" s="2"/>
      <c r="AI295" s="2"/>
    </row>
    <row r="296" spans="12:35" x14ac:dyDescent="0.2"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5"/>
      <c r="Y296" s="2"/>
      <c r="AA296" s="2"/>
      <c r="AB296" s="2"/>
      <c r="AC296" s="2"/>
      <c r="AD296" s="2"/>
      <c r="AE296" s="2"/>
      <c r="AF296" s="2"/>
      <c r="AG296" s="2"/>
      <c r="AH296" s="2"/>
      <c r="AI296" s="2"/>
    </row>
    <row r="297" spans="12:35" x14ac:dyDescent="0.2"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5"/>
      <c r="Y297" s="2"/>
      <c r="AA297" s="2"/>
      <c r="AB297" s="2"/>
      <c r="AC297" s="2"/>
      <c r="AD297" s="2"/>
      <c r="AE297" s="2"/>
      <c r="AF297" s="2"/>
      <c r="AG297" s="2"/>
      <c r="AH297" s="2"/>
      <c r="AI297" s="2"/>
    </row>
    <row r="298" spans="12:35" x14ac:dyDescent="0.2"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5"/>
      <c r="Y298" s="2"/>
      <c r="AA298" s="2"/>
      <c r="AB298" s="2"/>
      <c r="AC298" s="2"/>
      <c r="AD298" s="2"/>
      <c r="AE298" s="2"/>
      <c r="AF298" s="2"/>
      <c r="AG298" s="2"/>
      <c r="AH298" s="2"/>
      <c r="AI298" s="2"/>
    </row>
    <row r="299" spans="12:35" x14ac:dyDescent="0.2"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5"/>
      <c r="Y299" s="2"/>
      <c r="AA299" s="2"/>
      <c r="AB299" s="2"/>
      <c r="AC299" s="2"/>
      <c r="AD299" s="2"/>
      <c r="AE299" s="2"/>
      <c r="AF299" s="2"/>
      <c r="AG299" s="2"/>
      <c r="AH299" s="2"/>
      <c r="AI299" s="2"/>
    </row>
    <row r="300" spans="12:35" x14ac:dyDescent="0.2"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5"/>
      <c r="Y300" s="2"/>
      <c r="AA300" s="2"/>
      <c r="AB300" s="2"/>
      <c r="AC300" s="2"/>
      <c r="AD300" s="2"/>
      <c r="AE300" s="2"/>
      <c r="AF300" s="2"/>
      <c r="AG300" s="2"/>
      <c r="AH300" s="2"/>
      <c r="AI300" s="2"/>
    </row>
    <row r="301" spans="12:35" x14ac:dyDescent="0.2"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5"/>
      <c r="Y301" s="2"/>
      <c r="AA301" s="2"/>
      <c r="AB301" s="2"/>
      <c r="AC301" s="2"/>
      <c r="AD301" s="2"/>
      <c r="AE301" s="2"/>
      <c r="AF301" s="2"/>
      <c r="AG301" s="2"/>
      <c r="AH301" s="2"/>
      <c r="AI301" s="2"/>
    </row>
    <row r="302" spans="12:35" x14ac:dyDescent="0.2"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5"/>
      <c r="Y302" s="2"/>
      <c r="AA302" s="2"/>
      <c r="AB302" s="2"/>
      <c r="AC302" s="2"/>
      <c r="AD302" s="2"/>
      <c r="AE302" s="2"/>
      <c r="AF302" s="2"/>
      <c r="AG302" s="2"/>
      <c r="AH302" s="2"/>
      <c r="AI302" s="2"/>
    </row>
    <row r="303" spans="12:35" x14ac:dyDescent="0.2"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5"/>
      <c r="Y303" s="2"/>
      <c r="AA303" s="2"/>
      <c r="AB303" s="2"/>
      <c r="AC303" s="2"/>
      <c r="AD303" s="2"/>
      <c r="AE303" s="2"/>
      <c r="AF303" s="2"/>
      <c r="AG303" s="2"/>
      <c r="AH303" s="2"/>
      <c r="AI303" s="2"/>
    </row>
    <row r="304" spans="12:35" x14ac:dyDescent="0.2"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5"/>
      <c r="Y304" s="2"/>
      <c r="AA304" s="2"/>
      <c r="AB304" s="2"/>
      <c r="AC304" s="2"/>
      <c r="AD304" s="2"/>
      <c r="AE304" s="2"/>
      <c r="AF304" s="2"/>
      <c r="AG304" s="2"/>
      <c r="AH304" s="2"/>
      <c r="AI304" s="2"/>
    </row>
    <row r="305" spans="12:35" x14ac:dyDescent="0.2"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5"/>
      <c r="Y305" s="2"/>
      <c r="AA305" s="2"/>
      <c r="AB305" s="2"/>
      <c r="AC305" s="2"/>
      <c r="AD305" s="2"/>
      <c r="AE305" s="2"/>
      <c r="AF305" s="2"/>
      <c r="AG305" s="2"/>
      <c r="AH305" s="2"/>
      <c r="AI305" s="2"/>
    </row>
    <row r="306" spans="12:35" x14ac:dyDescent="0.2"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5"/>
      <c r="Y306" s="2"/>
      <c r="AA306" s="2"/>
      <c r="AB306" s="2"/>
      <c r="AC306" s="2"/>
      <c r="AD306" s="2"/>
      <c r="AE306" s="2"/>
      <c r="AF306" s="2"/>
      <c r="AG306" s="2"/>
      <c r="AH306" s="2"/>
      <c r="AI306" s="2"/>
    </row>
    <row r="307" spans="12:35" x14ac:dyDescent="0.2"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5"/>
      <c r="Y307" s="2"/>
      <c r="AA307" s="2"/>
      <c r="AB307" s="2"/>
      <c r="AC307" s="2"/>
      <c r="AD307" s="2"/>
      <c r="AE307" s="2"/>
      <c r="AF307" s="2"/>
      <c r="AG307" s="2"/>
      <c r="AH307" s="2"/>
      <c r="AI307" s="2"/>
    </row>
    <row r="308" spans="12:35" x14ac:dyDescent="0.2"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5"/>
      <c r="Y308" s="2"/>
      <c r="AA308" s="2"/>
      <c r="AB308" s="2"/>
      <c r="AC308" s="2"/>
      <c r="AD308" s="2"/>
      <c r="AE308" s="2"/>
      <c r="AF308" s="2"/>
      <c r="AG308" s="2"/>
      <c r="AH308" s="2"/>
      <c r="AI308" s="2"/>
    </row>
    <row r="309" spans="12:35" x14ac:dyDescent="0.2"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5"/>
      <c r="Y309" s="2"/>
      <c r="AA309" s="2"/>
      <c r="AB309" s="2"/>
      <c r="AC309" s="2"/>
      <c r="AD309" s="2"/>
      <c r="AE309" s="2"/>
      <c r="AF309" s="2"/>
      <c r="AG309" s="2"/>
      <c r="AH309" s="2"/>
      <c r="AI309" s="2"/>
    </row>
    <row r="310" spans="12:35" x14ac:dyDescent="0.2"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5"/>
      <c r="Y310" s="2"/>
      <c r="AA310" s="2"/>
      <c r="AB310" s="2"/>
      <c r="AC310" s="2"/>
      <c r="AD310" s="2"/>
      <c r="AE310" s="2"/>
      <c r="AF310" s="2"/>
      <c r="AG310" s="2"/>
      <c r="AH310" s="2"/>
      <c r="AI310" s="2"/>
    </row>
    <row r="311" spans="12:35" x14ac:dyDescent="0.2"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5"/>
      <c r="Y311" s="2"/>
      <c r="AA311" s="2"/>
      <c r="AB311" s="2"/>
      <c r="AC311" s="2"/>
      <c r="AD311" s="2"/>
      <c r="AE311" s="2"/>
      <c r="AF311" s="2"/>
      <c r="AG311" s="2"/>
      <c r="AH311" s="2"/>
      <c r="AI311" s="2"/>
    </row>
    <row r="312" spans="12:35" x14ac:dyDescent="0.2"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5"/>
      <c r="Y312" s="2"/>
      <c r="AA312" s="2"/>
      <c r="AB312" s="2"/>
      <c r="AC312" s="2"/>
      <c r="AD312" s="2"/>
      <c r="AE312" s="2"/>
      <c r="AF312" s="2"/>
      <c r="AG312" s="2"/>
      <c r="AH312" s="2"/>
      <c r="AI312" s="2"/>
    </row>
    <row r="313" spans="12:35" x14ac:dyDescent="0.2"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5"/>
      <c r="Y313" s="2"/>
      <c r="AA313" s="2"/>
      <c r="AB313" s="2"/>
      <c r="AC313" s="2"/>
      <c r="AD313" s="2"/>
      <c r="AE313" s="2"/>
      <c r="AF313" s="2"/>
      <c r="AG313" s="2"/>
      <c r="AH313" s="2"/>
      <c r="AI313" s="2"/>
    </row>
    <row r="314" spans="12:35" x14ac:dyDescent="0.2"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5"/>
      <c r="Y314" s="2"/>
      <c r="AA314" s="2"/>
      <c r="AB314" s="2"/>
      <c r="AC314" s="2"/>
      <c r="AD314" s="2"/>
      <c r="AE314" s="2"/>
      <c r="AF314" s="2"/>
      <c r="AG314" s="2"/>
      <c r="AH314" s="2"/>
      <c r="AI314" s="2"/>
    </row>
    <row r="315" spans="12:35" x14ac:dyDescent="0.2"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5"/>
      <c r="Y315" s="2"/>
      <c r="AA315" s="2"/>
      <c r="AB315" s="2"/>
      <c r="AC315" s="2"/>
      <c r="AD315" s="2"/>
      <c r="AE315" s="2"/>
      <c r="AF315" s="2"/>
      <c r="AG315" s="2"/>
      <c r="AH315" s="2"/>
      <c r="AI315" s="2"/>
    </row>
    <row r="316" spans="12:35" x14ac:dyDescent="0.2"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5"/>
      <c r="Y316" s="2"/>
      <c r="AA316" s="2"/>
      <c r="AB316" s="2"/>
      <c r="AC316" s="2"/>
      <c r="AD316" s="2"/>
      <c r="AE316" s="2"/>
      <c r="AF316" s="2"/>
      <c r="AG316" s="2"/>
      <c r="AH316" s="2"/>
      <c r="AI316" s="2"/>
    </row>
    <row r="317" spans="12:35" x14ac:dyDescent="0.2"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5"/>
      <c r="Y317" s="2"/>
      <c r="AA317" s="2"/>
      <c r="AB317" s="2"/>
      <c r="AC317" s="2"/>
      <c r="AD317" s="2"/>
      <c r="AE317" s="2"/>
      <c r="AF317" s="2"/>
      <c r="AG317" s="2"/>
      <c r="AH317" s="2"/>
      <c r="AI317" s="2"/>
    </row>
    <row r="318" spans="12:35" x14ac:dyDescent="0.2"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5"/>
      <c r="Y318" s="2"/>
      <c r="AA318" s="2"/>
      <c r="AB318" s="2"/>
      <c r="AC318" s="2"/>
      <c r="AD318" s="2"/>
      <c r="AE318" s="2"/>
      <c r="AF318" s="2"/>
      <c r="AG318" s="2"/>
      <c r="AH318" s="2"/>
      <c r="AI318" s="2"/>
    </row>
    <row r="319" spans="12:35" x14ac:dyDescent="0.2"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5"/>
      <c r="Y319" s="2"/>
      <c r="AA319" s="2"/>
      <c r="AB319" s="2"/>
      <c r="AC319" s="2"/>
      <c r="AD319" s="2"/>
      <c r="AE319" s="2"/>
      <c r="AF319" s="2"/>
      <c r="AG319" s="2"/>
      <c r="AH319" s="2"/>
      <c r="AI319" s="2"/>
    </row>
    <row r="320" spans="12:35" x14ac:dyDescent="0.2"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5"/>
      <c r="Y320" s="2"/>
      <c r="AA320" s="2"/>
      <c r="AB320" s="2"/>
      <c r="AC320" s="2"/>
      <c r="AD320" s="2"/>
      <c r="AE320" s="2"/>
      <c r="AF320" s="2"/>
      <c r="AG320" s="2"/>
      <c r="AH320" s="2"/>
      <c r="AI320" s="2"/>
    </row>
    <row r="321" spans="12:35" x14ac:dyDescent="0.2"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5"/>
      <c r="Y321" s="2"/>
      <c r="AA321" s="2"/>
      <c r="AB321" s="2"/>
      <c r="AC321" s="2"/>
      <c r="AD321" s="2"/>
      <c r="AE321" s="2"/>
      <c r="AF321" s="2"/>
      <c r="AG321" s="2"/>
      <c r="AH321" s="2"/>
      <c r="AI321" s="2"/>
    </row>
    <row r="322" spans="12:35" x14ac:dyDescent="0.2"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5"/>
      <c r="Y322" s="2"/>
      <c r="AA322" s="2"/>
      <c r="AB322" s="2"/>
      <c r="AC322" s="2"/>
      <c r="AD322" s="2"/>
      <c r="AE322" s="2"/>
      <c r="AF322" s="2"/>
      <c r="AG322" s="2"/>
      <c r="AH322" s="2"/>
      <c r="AI322" s="2"/>
    </row>
    <row r="323" spans="12:35" x14ac:dyDescent="0.2"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5"/>
      <c r="Y323" s="2"/>
      <c r="AA323" s="2"/>
      <c r="AB323" s="2"/>
      <c r="AC323" s="2"/>
      <c r="AD323" s="2"/>
      <c r="AE323" s="2"/>
      <c r="AF323" s="2"/>
      <c r="AG323" s="2"/>
      <c r="AH323" s="2"/>
      <c r="AI323" s="2"/>
    </row>
    <row r="324" spans="12:35" x14ac:dyDescent="0.2"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5"/>
      <c r="Y324" s="2"/>
      <c r="AA324" s="2"/>
      <c r="AB324" s="2"/>
      <c r="AC324" s="2"/>
      <c r="AD324" s="2"/>
      <c r="AE324" s="2"/>
      <c r="AF324" s="2"/>
      <c r="AG324" s="2"/>
      <c r="AH324" s="2"/>
      <c r="AI324" s="2"/>
    </row>
    <row r="325" spans="12:35" x14ac:dyDescent="0.2"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5"/>
      <c r="Y325" s="2"/>
      <c r="AA325" s="2"/>
      <c r="AB325" s="2"/>
      <c r="AC325" s="2"/>
      <c r="AD325" s="2"/>
      <c r="AE325" s="2"/>
      <c r="AF325" s="2"/>
      <c r="AG325" s="2"/>
      <c r="AH325" s="2"/>
      <c r="AI325" s="2"/>
    </row>
    <row r="326" spans="12:35" x14ac:dyDescent="0.2"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5"/>
      <c r="Y326" s="2"/>
      <c r="AA326" s="2"/>
      <c r="AB326" s="2"/>
      <c r="AC326" s="2"/>
      <c r="AD326" s="2"/>
      <c r="AE326" s="2"/>
      <c r="AF326" s="2"/>
      <c r="AG326" s="2"/>
      <c r="AH326" s="2"/>
      <c r="AI326" s="2"/>
    </row>
    <row r="327" spans="12:35" x14ac:dyDescent="0.2"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5"/>
      <c r="Y327" s="2"/>
      <c r="AA327" s="2"/>
      <c r="AB327" s="2"/>
      <c r="AC327" s="2"/>
      <c r="AD327" s="2"/>
      <c r="AE327" s="2"/>
      <c r="AF327" s="2"/>
      <c r="AG327" s="2"/>
      <c r="AH327" s="2"/>
      <c r="AI327" s="2"/>
    </row>
    <row r="328" spans="12:35" x14ac:dyDescent="0.2"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5"/>
      <c r="Y328" s="2"/>
      <c r="AA328" s="2"/>
      <c r="AB328" s="2"/>
      <c r="AC328" s="2"/>
      <c r="AD328" s="2"/>
      <c r="AE328" s="2"/>
      <c r="AF328" s="2"/>
      <c r="AG328" s="2"/>
      <c r="AH328" s="2"/>
      <c r="AI328" s="2"/>
    </row>
    <row r="329" spans="12:35" x14ac:dyDescent="0.2"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5"/>
      <c r="Y329" s="2"/>
      <c r="AA329" s="2"/>
      <c r="AB329" s="2"/>
      <c r="AC329" s="2"/>
      <c r="AD329" s="2"/>
      <c r="AE329" s="2"/>
      <c r="AF329" s="2"/>
      <c r="AG329" s="2"/>
      <c r="AH329" s="2"/>
      <c r="AI329" s="2"/>
    </row>
    <row r="330" spans="12:35" x14ac:dyDescent="0.2"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5"/>
      <c r="Y330" s="2"/>
      <c r="AA330" s="2"/>
      <c r="AB330" s="2"/>
      <c r="AC330" s="2"/>
      <c r="AD330" s="2"/>
      <c r="AE330" s="2"/>
      <c r="AF330" s="2"/>
      <c r="AG330" s="2"/>
      <c r="AH330" s="2"/>
      <c r="AI330" s="2"/>
    </row>
    <row r="331" spans="12:35" x14ac:dyDescent="0.2"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5"/>
      <c r="Y331" s="2"/>
      <c r="AA331" s="2"/>
      <c r="AB331" s="2"/>
      <c r="AC331" s="2"/>
      <c r="AD331" s="2"/>
      <c r="AE331" s="2"/>
      <c r="AF331" s="2"/>
      <c r="AG331" s="2"/>
      <c r="AH331" s="2"/>
      <c r="AI331" s="2"/>
    </row>
    <row r="332" spans="12:35" x14ac:dyDescent="0.2"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5"/>
      <c r="Y332" s="2"/>
      <c r="AA332" s="2"/>
      <c r="AB332" s="2"/>
      <c r="AC332" s="2"/>
      <c r="AD332" s="2"/>
      <c r="AE332" s="2"/>
      <c r="AF332" s="2"/>
      <c r="AG332" s="2"/>
      <c r="AH332" s="2"/>
      <c r="AI332" s="2"/>
    </row>
    <row r="333" spans="12:35" x14ac:dyDescent="0.2"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5"/>
      <c r="Y333" s="2"/>
      <c r="AA333" s="2"/>
      <c r="AB333" s="2"/>
      <c r="AC333" s="2"/>
      <c r="AD333" s="2"/>
      <c r="AE333" s="2"/>
      <c r="AF333" s="2"/>
      <c r="AG333" s="2"/>
      <c r="AH333" s="2"/>
      <c r="AI333" s="2"/>
    </row>
    <row r="334" spans="12:35" x14ac:dyDescent="0.2"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5"/>
      <c r="Y334" s="2"/>
      <c r="AA334" s="2"/>
      <c r="AB334" s="2"/>
      <c r="AC334" s="2"/>
      <c r="AD334" s="2"/>
      <c r="AE334" s="2"/>
      <c r="AF334" s="2"/>
      <c r="AG334" s="2"/>
      <c r="AH334" s="2"/>
      <c r="AI334" s="2"/>
    </row>
    <row r="335" spans="12:35" x14ac:dyDescent="0.2"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5"/>
      <c r="Y335" s="2"/>
      <c r="AA335" s="2"/>
      <c r="AB335" s="2"/>
      <c r="AC335" s="2"/>
      <c r="AD335" s="2"/>
      <c r="AE335" s="2"/>
      <c r="AF335" s="2"/>
      <c r="AG335" s="2"/>
      <c r="AH335" s="2"/>
      <c r="AI335" s="2"/>
    </row>
    <row r="336" spans="12:35" x14ac:dyDescent="0.2"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5"/>
      <c r="Y336" s="2"/>
      <c r="AA336" s="2"/>
      <c r="AB336" s="2"/>
      <c r="AC336" s="2"/>
      <c r="AD336" s="2"/>
      <c r="AE336" s="2"/>
      <c r="AF336" s="2"/>
      <c r="AG336" s="2"/>
      <c r="AH336" s="2"/>
      <c r="AI336" s="2"/>
    </row>
    <row r="337" spans="12:35" x14ac:dyDescent="0.2"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5"/>
      <c r="Y337" s="2"/>
      <c r="AA337" s="2"/>
      <c r="AB337" s="2"/>
      <c r="AC337" s="2"/>
      <c r="AD337" s="2"/>
      <c r="AE337" s="2"/>
      <c r="AF337" s="2"/>
      <c r="AG337" s="2"/>
      <c r="AH337" s="2"/>
      <c r="AI337" s="2"/>
    </row>
    <row r="338" spans="12:35" x14ac:dyDescent="0.2"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5"/>
      <c r="Y338" s="2"/>
      <c r="AA338" s="2"/>
      <c r="AB338" s="2"/>
      <c r="AC338" s="2"/>
      <c r="AD338" s="2"/>
      <c r="AE338" s="2"/>
      <c r="AF338" s="2"/>
      <c r="AG338" s="2"/>
      <c r="AH338" s="2"/>
      <c r="AI338" s="2"/>
    </row>
    <row r="339" spans="12:35" x14ac:dyDescent="0.2"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5"/>
      <c r="Y339" s="2"/>
      <c r="AA339" s="2"/>
      <c r="AB339" s="2"/>
      <c r="AC339" s="2"/>
      <c r="AD339" s="2"/>
      <c r="AE339" s="2"/>
      <c r="AF339" s="2"/>
      <c r="AG339" s="2"/>
      <c r="AH339" s="2"/>
      <c r="AI339" s="2"/>
    </row>
    <row r="340" spans="12:35" x14ac:dyDescent="0.2"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5"/>
      <c r="Y340" s="2"/>
      <c r="AA340" s="2"/>
      <c r="AB340" s="2"/>
      <c r="AC340" s="2"/>
      <c r="AD340" s="2"/>
      <c r="AE340" s="2"/>
      <c r="AF340" s="2"/>
      <c r="AG340" s="2"/>
      <c r="AH340" s="2"/>
      <c r="AI340" s="2"/>
    </row>
    <row r="341" spans="12:35" x14ac:dyDescent="0.2"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5"/>
      <c r="Y341" s="2"/>
      <c r="AA341" s="2"/>
      <c r="AB341" s="2"/>
      <c r="AC341" s="2"/>
      <c r="AD341" s="2"/>
      <c r="AE341" s="2"/>
      <c r="AF341" s="2"/>
      <c r="AG341" s="2"/>
      <c r="AH341" s="2"/>
      <c r="AI341" s="2"/>
    </row>
    <row r="342" spans="12:35" x14ac:dyDescent="0.2"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5"/>
      <c r="Y342" s="2"/>
      <c r="AA342" s="2"/>
      <c r="AB342" s="2"/>
      <c r="AC342" s="2"/>
      <c r="AD342" s="2"/>
      <c r="AE342" s="2"/>
      <c r="AF342" s="2"/>
      <c r="AG342" s="2"/>
      <c r="AH342" s="2"/>
      <c r="AI342" s="2"/>
    </row>
    <row r="343" spans="12:35" x14ac:dyDescent="0.2"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5"/>
      <c r="Y343" s="2"/>
      <c r="AA343" s="2"/>
      <c r="AB343" s="2"/>
      <c r="AC343" s="2"/>
      <c r="AD343" s="2"/>
      <c r="AE343" s="2"/>
      <c r="AF343" s="2"/>
      <c r="AG343" s="2"/>
      <c r="AH343" s="2"/>
      <c r="AI343" s="2"/>
    </row>
    <row r="344" spans="12:35" x14ac:dyDescent="0.2"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5"/>
      <c r="Y344" s="2"/>
      <c r="AA344" s="2"/>
      <c r="AB344" s="2"/>
      <c r="AC344" s="2"/>
      <c r="AD344" s="2"/>
      <c r="AE344" s="2"/>
      <c r="AF344" s="2"/>
      <c r="AG344" s="2"/>
      <c r="AH344" s="2"/>
      <c r="AI344" s="2"/>
    </row>
    <row r="345" spans="12:35" x14ac:dyDescent="0.2"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5"/>
      <c r="Y345" s="2"/>
      <c r="AA345" s="2"/>
      <c r="AB345" s="2"/>
      <c r="AC345" s="2"/>
      <c r="AD345" s="2"/>
      <c r="AE345" s="2"/>
      <c r="AF345" s="2"/>
      <c r="AG345" s="2"/>
      <c r="AH345" s="2"/>
      <c r="AI345" s="2"/>
    </row>
    <row r="346" spans="12:35" x14ac:dyDescent="0.2"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5"/>
      <c r="Y346" s="2"/>
      <c r="AA346" s="2"/>
      <c r="AB346" s="2"/>
      <c r="AC346" s="2"/>
      <c r="AD346" s="2"/>
      <c r="AE346" s="2"/>
      <c r="AF346" s="2"/>
      <c r="AG346" s="2"/>
      <c r="AH346" s="2"/>
      <c r="AI346" s="2"/>
    </row>
    <row r="347" spans="12:35" x14ac:dyDescent="0.2"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5"/>
      <c r="Y347" s="2"/>
      <c r="AA347" s="2"/>
      <c r="AB347" s="2"/>
      <c r="AC347" s="2"/>
      <c r="AD347" s="2"/>
      <c r="AE347" s="2"/>
      <c r="AF347" s="2"/>
      <c r="AG347" s="2"/>
      <c r="AH347" s="2"/>
      <c r="AI347" s="2"/>
    </row>
    <row r="348" spans="12:35" x14ac:dyDescent="0.2"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5"/>
      <c r="Y348" s="2"/>
      <c r="AA348" s="2"/>
      <c r="AB348" s="2"/>
      <c r="AC348" s="2"/>
      <c r="AD348" s="2"/>
      <c r="AE348" s="2"/>
      <c r="AF348" s="2"/>
      <c r="AG348" s="2"/>
      <c r="AH348" s="2"/>
      <c r="AI348" s="2"/>
    </row>
    <row r="349" spans="12:35" x14ac:dyDescent="0.2"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5"/>
      <c r="Y349" s="2"/>
      <c r="AA349" s="2"/>
      <c r="AB349" s="2"/>
      <c r="AC349" s="2"/>
      <c r="AD349" s="2"/>
      <c r="AE349" s="2"/>
      <c r="AF349" s="2"/>
      <c r="AG349" s="2"/>
      <c r="AH349" s="2"/>
      <c r="AI349" s="2"/>
    </row>
    <row r="350" spans="12:35" x14ac:dyDescent="0.2"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5"/>
      <c r="Y350" s="2"/>
      <c r="AA350" s="2"/>
      <c r="AB350" s="2"/>
      <c r="AC350" s="2"/>
      <c r="AD350" s="2"/>
      <c r="AE350" s="2"/>
      <c r="AF350" s="2"/>
      <c r="AG350" s="2"/>
      <c r="AH350" s="2"/>
      <c r="AI350" s="2"/>
    </row>
    <row r="351" spans="12:35" x14ac:dyDescent="0.2"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5"/>
      <c r="Y351" s="2"/>
      <c r="AA351" s="2"/>
      <c r="AB351" s="2"/>
      <c r="AC351" s="2"/>
      <c r="AD351" s="2"/>
      <c r="AE351" s="2"/>
      <c r="AF351" s="2"/>
      <c r="AG351" s="2"/>
      <c r="AH351" s="2"/>
      <c r="AI351" s="2"/>
    </row>
    <row r="352" spans="12:35" x14ac:dyDescent="0.2"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5"/>
      <c r="Y352" s="2"/>
      <c r="AA352" s="2"/>
      <c r="AB352" s="2"/>
      <c r="AC352" s="2"/>
      <c r="AD352" s="2"/>
      <c r="AE352" s="2"/>
      <c r="AF352" s="2"/>
      <c r="AG352" s="2"/>
      <c r="AH352" s="2"/>
      <c r="AI352" s="2"/>
    </row>
    <row r="353" spans="12:35" x14ac:dyDescent="0.2"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5"/>
      <c r="Y353" s="2"/>
      <c r="AA353" s="2"/>
      <c r="AB353" s="2"/>
      <c r="AC353" s="2"/>
      <c r="AD353" s="2"/>
      <c r="AE353" s="2"/>
      <c r="AF353" s="2"/>
      <c r="AG353" s="2"/>
      <c r="AH353" s="2"/>
      <c r="AI353" s="2"/>
    </row>
    <row r="354" spans="12:35" x14ac:dyDescent="0.2"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5"/>
      <c r="Y354" s="2"/>
      <c r="AA354" s="2"/>
      <c r="AB354" s="2"/>
      <c r="AC354" s="2"/>
      <c r="AD354" s="2"/>
      <c r="AE354" s="2"/>
      <c r="AF354" s="2"/>
      <c r="AG354" s="2"/>
      <c r="AH354" s="2"/>
      <c r="AI354" s="2"/>
    </row>
    <row r="355" spans="12:35" x14ac:dyDescent="0.2"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5"/>
      <c r="Y355" s="2"/>
      <c r="AA355" s="2"/>
      <c r="AB355" s="2"/>
      <c r="AC355" s="2"/>
      <c r="AD355" s="2"/>
      <c r="AE355" s="2"/>
      <c r="AF355" s="2"/>
      <c r="AG355" s="2"/>
      <c r="AH355" s="2"/>
      <c r="AI355" s="2"/>
    </row>
    <row r="356" spans="12:35" x14ac:dyDescent="0.2"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5"/>
      <c r="Y356" s="2"/>
      <c r="AA356" s="2"/>
      <c r="AB356" s="2"/>
      <c r="AC356" s="2"/>
      <c r="AD356" s="2"/>
      <c r="AE356" s="2"/>
      <c r="AF356" s="2"/>
      <c r="AG356" s="2"/>
      <c r="AH356" s="2"/>
      <c r="AI356" s="2"/>
    </row>
    <row r="357" spans="12:35" x14ac:dyDescent="0.2"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5"/>
      <c r="Y357" s="2"/>
      <c r="AA357" s="2"/>
      <c r="AB357" s="2"/>
      <c r="AC357" s="2"/>
      <c r="AD357" s="2"/>
      <c r="AE357" s="2"/>
      <c r="AF357" s="2"/>
      <c r="AG357" s="2"/>
      <c r="AH357" s="2"/>
      <c r="AI357" s="2"/>
    </row>
    <row r="358" spans="12:35" x14ac:dyDescent="0.2"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5"/>
      <c r="Y358" s="2"/>
      <c r="AA358" s="2"/>
      <c r="AB358" s="2"/>
      <c r="AC358" s="2"/>
      <c r="AD358" s="2"/>
      <c r="AE358" s="2"/>
      <c r="AF358" s="2"/>
      <c r="AG358" s="2"/>
      <c r="AH358" s="2"/>
      <c r="AI358" s="2"/>
    </row>
    <row r="359" spans="12:35" x14ac:dyDescent="0.2"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5"/>
      <c r="Y359" s="2"/>
      <c r="AA359" s="2"/>
      <c r="AB359" s="2"/>
      <c r="AC359" s="2"/>
      <c r="AD359" s="2"/>
      <c r="AE359" s="2"/>
      <c r="AF359" s="2"/>
      <c r="AG359" s="2"/>
      <c r="AH359" s="2"/>
      <c r="AI359" s="2"/>
    </row>
    <row r="360" spans="12:35" x14ac:dyDescent="0.2"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5"/>
      <c r="Y360" s="2"/>
      <c r="AA360" s="2"/>
      <c r="AB360" s="2"/>
      <c r="AC360" s="2"/>
      <c r="AD360" s="2"/>
      <c r="AE360" s="2"/>
      <c r="AF360" s="2"/>
      <c r="AG360" s="2"/>
      <c r="AH360" s="2"/>
      <c r="AI360" s="2"/>
    </row>
    <row r="361" spans="12:35" x14ac:dyDescent="0.2"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5"/>
      <c r="Y361" s="2"/>
      <c r="AA361" s="2"/>
      <c r="AB361" s="2"/>
      <c r="AC361" s="2"/>
      <c r="AD361" s="2"/>
      <c r="AE361" s="2"/>
      <c r="AF361" s="2"/>
      <c r="AG361" s="2"/>
      <c r="AH361" s="2"/>
      <c r="AI361" s="2"/>
    </row>
    <row r="362" spans="12:35" x14ac:dyDescent="0.2"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5"/>
      <c r="Y362" s="2"/>
      <c r="AA362" s="2"/>
      <c r="AB362" s="2"/>
      <c r="AC362" s="2"/>
      <c r="AD362" s="2"/>
      <c r="AE362" s="2"/>
      <c r="AF362" s="2"/>
      <c r="AG362" s="2"/>
      <c r="AH362" s="2"/>
      <c r="AI362" s="2"/>
    </row>
    <row r="363" spans="12:35" x14ac:dyDescent="0.2"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5"/>
      <c r="Y363" s="2"/>
      <c r="AA363" s="2"/>
      <c r="AB363" s="2"/>
      <c r="AC363" s="2"/>
      <c r="AD363" s="2"/>
      <c r="AE363" s="2"/>
      <c r="AF363" s="2"/>
      <c r="AG363" s="2"/>
      <c r="AH363" s="2"/>
      <c r="AI363" s="2"/>
    </row>
    <row r="364" spans="12:35" x14ac:dyDescent="0.2"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5"/>
      <c r="Y364" s="2"/>
      <c r="AA364" s="2"/>
      <c r="AB364" s="2"/>
      <c r="AC364" s="2"/>
      <c r="AD364" s="2"/>
      <c r="AE364" s="2"/>
      <c r="AF364" s="2"/>
      <c r="AG364" s="2"/>
      <c r="AH364" s="2"/>
      <c r="AI364" s="2"/>
    </row>
    <row r="365" spans="12:35" x14ac:dyDescent="0.2"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5"/>
      <c r="Y365" s="2"/>
      <c r="AA365" s="2"/>
      <c r="AB365" s="2"/>
      <c r="AC365" s="2"/>
      <c r="AD365" s="2"/>
      <c r="AE365" s="2"/>
      <c r="AF365" s="2"/>
      <c r="AG365" s="2"/>
      <c r="AH365" s="2"/>
      <c r="AI365" s="2"/>
    </row>
    <row r="366" spans="12:35" x14ac:dyDescent="0.2"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5"/>
      <c r="Y366" s="2"/>
      <c r="AA366" s="2"/>
      <c r="AB366" s="2"/>
      <c r="AC366" s="2"/>
      <c r="AD366" s="2"/>
      <c r="AE366" s="2"/>
      <c r="AF366" s="2"/>
      <c r="AG366" s="2"/>
      <c r="AH366" s="2"/>
      <c r="AI366" s="2"/>
    </row>
    <row r="367" spans="12:35" x14ac:dyDescent="0.2"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5"/>
      <c r="Y367" s="2"/>
      <c r="AA367" s="2"/>
      <c r="AB367" s="2"/>
      <c r="AC367" s="2"/>
      <c r="AD367" s="2"/>
      <c r="AE367" s="2"/>
      <c r="AF367" s="2"/>
      <c r="AG367" s="2"/>
      <c r="AH367" s="2"/>
      <c r="AI367" s="2"/>
    </row>
    <row r="368" spans="12:35" x14ac:dyDescent="0.2"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5"/>
      <c r="Y368" s="2"/>
      <c r="AA368" s="2"/>
      <c r="AB368" s="2"/>
      <c r="AC368" s="2"/>
      <c r="AD368" s="2"/>
      <c r="AE368" s="2"/>
      <c r="AF368" s="2"/>
      <c r="AG368" s="2"/>
      <c r="AH368" s="2"/>
      <c r="AI368" s="2"/>
    </row>
    <row r="369" spans="12:35" x14ac:dyDescent="0.2"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5"/>
      <c r="Y369" s="2"/>
      <c r="AA369" s="2"/>
      <c r="AB369" s="2"/>
      <c r="AC369" s="2"/>
      <c r="AD369" s="2"/>
      <c r="AE369" s="2"/>
      <c r="AF369" s="2"/>
      <c r="AG369" s="2"/>
      <c r="AH369" s="2"/>
      <c r="AI369" s="2"/>
    </row>
    <row r="370" spans="12:35" x14ac:dyDescent="0.2"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5"/>
      <c r="Y370" s="2"/>
      <c r="AA370" s="2"/>
      <c r="AB370" s="2"/>
      <c r="AC370" s="2"/>
      <c r="AD370" s="2"/>
      <c r="AE370" s="2"/>
      <c r="AF370" s="2"/>
      <c r="AG370" s="2"/>
      <c r="AH370" s="2"/>
      <c r="AI370" s="2"/>
    </row>
    <row r="371" spans="12:35" x14ac:dyDescent="0.2"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5"/>
      <c r="Y371" s="2"/>
      <c r="AA371" s="2"/>
      <c r="AB371" s="2"/>
      <c r="AC371" s="2"/>
      <c r="AD371" s="2"/>
      <c r="AE371" s="2"/>
      <c r="AF371" s="2"/>
      <c r="AG371" s="2"/>
      <c r="AH371" s="2"/>
      <c r="AI371" s="2"/>
    </row>
    <row r="372" spans="12:35" x14ac:dyDescent="0.2"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5"/>
      <c r="Y372" s="2"/>
      <c r="AA372" s="2"/>
      <c r="AB372" s="2"/>
      <c r="AC372" s="2"/>
      <c r="AD372" s="2"/>
      <c r="AE372" s="2"/>
      <c r="AF372" s="2"/>
      <c r="AG372" s="2"/>
      <c r="AH372" s="2"/>
      <c r="AI372" s="2"/>
    </row>
    <row r="373" spans="12:35" x14ac:dyDescent="0.2"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5"/>
      <c r="Y373" s="2"/>
      <c r="AA373" s="2"/>
      <c r="AB373" s="2"/>
      <c r="AC373" s="2"/>
      <c r="AD373" s="2"/>
      <c r="AE373" s="2"/>
      <c r="AF373" s="2"/>
      <c r="AG373" s="2"/>
      <c r="AH373" s="2"/>
      <c r="AI373" s="2"/>
    </row>
    <row r="374" spans="12:35" x14ac:dyDescent="0.2"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5"/>
      <c r="Y374" s="2"/>
      <c r="AA374" s="2"/>
      <c r="AB374" s="2"/>
      <c r="AC374" s="2"/>
      <c r="AD374" s="2"/>
      <c r="AE374" s="2"/>
      <c r="AF374" s="2"/>
      <c r="AG374" s="2"/>
      <c r="AH374" s="2"/>
      <c r="AI374" s="2"/>
    </row>
    <row r="375" spans="12:35" x14ac:dyDescent="0.2"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5"/>
      <c r="Y375" s="2"/>
      <c r="AA375" s="2"/>
      <c r="AB375" s="2"/>
      <c r="AC375" s="2"/>
      <c r="AD375" s="2"/>
      <c r="AE375" s="2"/>
      <c r="AF375" s="2"/>
      <c r="AG375" s="2"/>
      <c r="AH375" s="2"/>
      <c r="AI375" s="2"/>
    </row>
    <row r="376" spans="12:35" x14ac:dyDescent="0.2"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5"/>
      <c r="Y376" s="2"/>
      <c r="AA376" s="2"/>
      <c r="AB376" s="2"/>
      <c r="AC376" s="2"/>
      <c r="AD376" s="2"/>
      <c r="AE376" s="2"/>
      <c r="AF376" s="2"/>
      <c r="AG376" s="2"/>
      <c r="AH376" s="2"/>
      <c r="AI376" s="2"/>
    </row>
    <row r="377" spans="12:35" x14ac:dyDescent="0.2"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5"/>
      <c r="Y377" s="2"/>
      <c r="AA377" s="2"/>
      <c r="AB377" s="2"/>
      <c r="AC377" s="2"/>
      <c r="AD377" s="2"/>
      <c r="AE377" s="2"/>
      <c r="AF377" s="2"/>
      <c r="AG377" s="2"/>
      <c r="AH377" s="2"/>
      <c r="AI377" s="2"/>
    </row>
    <row r="378" spans="12:35" x14ac:dyDescent="0.2"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5"/>
      <c r="Y378" s="2"/>
      <c r="AA378" s="2"/>
      <c r="AB378" s="2"/>
      <c r="AC378" s="2"/>
      <c r="AD378" s="2"/>
      <c r="AE378" s="2"/>
      <c r="AF378" s="2"/>
      <c r="AG378" s="2"/>
      <c r="AH378" s="2"/>
      <c r="AI378" s="2"/>
    </row>
    <row r="379" spans="12:35" x14ac:dyDescent="0.2"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5"/>
      <c r="Y379" s="2"/>
      <c r="AA379" s="2"/>
      <c r="AB379" s="2"/>
      <c r="AC379" s="2"/>
      <c r="AD379" s="2"/>
      <c r="AE379" s="2"/>
      <c r="AF379" s="2"/>
      <c r="AG379" s="2"/>
      <c r="AH379" s="2"/>
      <c r="AI379" s="2"/>
    </row>
    <row r="380" spans="12:35" x14ac:dyDescent="0.2"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5"/>
      <c r="Y380" s="2"/>
      <c r="AA380" s="2"/>
      <c r="AB380" s="2"/>
      <c r="AC380" s="2"/>
      <c r="AD380" s="2"/>
      <c r="AE380" s="2"/>
      <c r="AF380" s="2"/>
      <c r="AG380" s="2"/>
      <c r="AH380" s="2"/>
      <c r="AI380" s="2"/>
    </row>
    <row r="381" spans="12:35" x14ac:dyDescent="0.2"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5"/>
      <c r="Y381" s="2"/>
      <c r="AA381" s="2"/>
      <c r="AB381" s="2"/>
      <c r="AC381" s="2"/>
      <c r="AD381" s="2"/>
      <c r="AE381" s="2"/>
      <c r="AF381" s="2"/>
      <c r="AG381" s="2"/>
      <c r="AH381" s="2"/>
      <c r="AI381" s="2"/>
    </row>
    <row r="382" spans="12:35" x14ac:dyDescent="0.2"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5"/>
      <c r="Y382" s="2"/>
      <c r="AA382" s="2"/>
      <c r="AB382" s="2"/>
      <c r="AC382" s="2"/>
      <c r="AD382" s="2"/>
      <c r="AE382" s="2"/>
      <c r="AF382" s="2"/>
      <c r="AG382" s="2"/>
      <c r="AH382" s="2"/>
      <c r="AI382" s="2"/>
    </row>
    <row r="383" spans="12:35" x14ac:dyDescent="0.2"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5"/>
      <c r="Y383" s="2"/>
      <c r="AA383" s="2"/>
      <c r="AB383" s="2"/>
      <c r="AC383" s="2"/>
      <c r="AD383" s="2"/>
      <c r="AE383" s="2"/>
      <c r="AF383" s="2"/>
      <c r="AG383" s="2"/>
      <c r="AH383" s="2"/>
      <c r="AI383" s="2"/>
    </row>
    <row r="384" spans="12:35" x14ac:dyDescent="0.2"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5"/>
      <c r="Y384" s="2"/>
      <c r="AA384" s="2"/>
      <c r="AB384" s="2"/>
      <c r="AC384" s="2"/>
      <c r="AD384" s="2"/>
      <c r="AE384" s="2"/>
      <c r="AF384" s="2"/>
      <c r="AG384" s="2"/>
      <c r="AH384" s="2"/>
      <c r="AI384" s="2"/>
    </row>
    <row r="385" spans="12:35" x14ac:dyDescent="0.2"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5"/>
      <c r="Y385" s="2"/>
      <c r="AA385" s="2"/>
      <c r="AB385" s="2"/>
      <c r="AC385" s="2"/>
      <c r="AD385" s="2"/>
      <c r="AE385" s="2"/>
      <c r="AF385" s="2"/>
      <c r="AG385" s="2"/>
      <c r="AH385" s="2"/>
      <c r="AI385" s="2"/>
    </row>
    <row r="386" spans="12:35" x14ac:dyDescent="0.2"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5"/>
      <c r="Y386" s="2"/>
      <c r="AA386" s="2"/>
      <c r="AB386" s="2"/>
      <c r="AC386" s="2"/>
      <c r="AD386" s="2"/>
      <c r="AE386" s="2"/>
      <c r="AF386" s="2"/>
      <c r="AG386" s="2"/>
      <c r="AH386" s="2"/>
      <c r="AI386" s="2"/>
    </row>
    <row r="387" spans="12:35" x14ac:dyDescent="0.2"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5"/>
      <c r="Y387" s="2"/>
      <c r="AA387" s="2"/>
      <c r="AB387" s="2"/>
      <c r="AC387" s="2"/>
      <c r="AD387" s="2"/>
      <c r="AE387" s="2"/>
      <c r="AF387" s="2"/>
      <c r="AG387" s="2"/>
      <c r="AH387" s="2"/>
      <c r="AI387" s="2"/>
    </row>
    <row r="388" spans="12:35" x14ac:dyDescent="0.2"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5"/>
      <c r="Y388" s="2"/>
      <c r="AA388" s="2"/>
      <c r="AB388" s="2"/>
      <c r="AC388" s="2"/>
      <c r="AD388" s="2"/>
      <c r="AE388" s="2"/>
      <c r="AF388" s="2"/>
      <c r="AG388" s="2"/>
      <c r="AH388" s="2"/>
      <c r="AI388" s="2"/>
    </row>
    <row r="389" spans="12:35" x14ac:dyDescent="0.2"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5"/>
      <c r="Y389" s="2"/>
      <c r="AA389" s="2"/>
      <c r="AB389" s="2"/>
      <c r="AC389" s="2"/>
      <c r="AD389" s="2"/>
      <c r="AE389" s="2"/>
      <c r="AF389" s="2"/>
      <c r="AG389" s="2"/>
      <c r="AH389" s="2"/>
      <c r="AI389" s="2"/>
    </row>
    <row r="390" spans="12:35" x14ac:dyDescent="0.2"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5"/>
      <c r="Y390" s="2"/>
      <c r="AA390" s="2"/>
      <c r="AB390" s="2"/>
      <c r="AC390" s="2"/>
      <c r="AD390" s="2"/>
      <c r="AE390" s="2"/>
      <c r="AF390" s="2"/>
      <c r="AG390" s="2"/>
      <c r="AH390" s="2"/>
      <c r="AI390" s="2"/>
    </row>
    <row r="391" spans="12:35" x14ac:dyDescent="0.2"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5"/>
      <c r="Y391" s="2"/>
      <c r="AA391" s="2"/>
      <c r="AB391" s="2"/>
      <c r="AC391" s="2"/>
      <c r="AD391" s="2"/>
      <c r="AE391" s="2"/>
      <c r="AF391" s="2"/>
      <c r="AG391" s="2"/>
      <c r="AH391" s="2"/>
      <c r="AI391" s="2"/>
    </row>
    <row r="392" spans="12:35" x14ac:dyDescent="0.2"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5"/>
      <c r="Y392" s="2"/>
      <c r="AA392" s="2"/>
      <c r="AB392" s="2"/>
      <c r="AC392" s="2"/>
      <c r="AD392" s="2"/>
      <c r="AE392" s="2"/>
      <c r="AF392" s="2"/>
      <c r="AG392" s="2"/>
      <c r="AH392" s="2"/>
      <c r="AI392" s="2"/>
    </row>
    <row r="393" spans="12:35" x14ac:dyDescent="0.2"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5"/>
      <c r="Y393" s="2"/>
      <c r="AA393" s="2"/>
      <c r="AB393" s="2"/>
      <c r="AC393" s="2"/>
      <c r="AD393" s="2"/>
      <c r="AE393" s="2"/>
      <c r="AF393" s="2"/>
      <c r="AG393" s="2"/>
      <c r="AH393" s="2"/>
      <c r="AI393" s="2"/>
    </row>
    <row r="394" spans="12:35" x14ac:dyDescent="0.2"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5"/>
      <c r="Y394" s="2"/>
      <c r="AA394" s="2"/>
      <c r="AB394" s="2"/>
      <c r="AC394" s="2"/>
      <c r="AD394" s="2"/>
      <c r="AE394" s="2"/>
      <c r="AF394" s="2"/>
      <c r="AG394" s="2"/>
      <c r="AH394" s="2"/>
      <c r="AI394" s="2"/>
    </row>
    <row r="395" spans="12:35" x14ac:dyDescent="0.2"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5"/>
      <c r="Y395" s="2"/>
      <c r="AA395" s="2"/>
      <c r="AB395" s="2"/>
      <c r="AC395" s="2"/>
      <c r="AD395" s="2"/>
      <c r="AE395" s="2"/>
      <c r="AF395" s="2"/>
      <c r="AG395" s="2"/>
      <c r="AH395" s="2"/>
      <c r="AI395" s="2"/>
    </row>
    <row r="396" spans="12:35" x14ac:dyDescent="0.2"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5"/>
      <c r="Y396" s="2"/>
      <c r="AA396" s="2"/>
      <c r="AB396" s="2"/>
      <c r="AC396" s="2"/>
      <c r="AD396" s="2"/>
      <c r="AE396" s="2"/>
      <c r="AF396" s="2"/>
      <c r="AG396" s="2"/>
      <c r="AH396" s="2"/>
      <c r="AI396" s="2"/>
    </row>
    <row r="397" spans="12:35" x14ac:dyDescent="0.2"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5"/>
      <c r="Y397" s="2"/>
      <c r="AA397" s="2"/>
      <c r="AB397" s="2"/>
      <c r="AC397" s="2"/>
      <c r="AD397" s="2"/>
      <c r="AE397" s="2"/>
      <c r="AF397" s="2"/>
      <c r="AG397" s="2"/>
      <c r="AH397" s="2"/>
      <c r="AI397" s="2"/>
    </row>
    <row r="398" spans="12:35" x14ac:dyDescent="0.2"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5"/>
      <c r="Y398" s="2"/>
      <c r="AA398" s="2"/>
      <c r="AB398" s="2"/>
      <c r="AC398" s="2"/>
      <c r="AD398" s="2"/>
      <c r="AE398" s="2"/>
      <c r="AF398" s="2"/>
      <c r="AG398" s="2"/>
      <c r="AH398" s="2"/>
      <c r="AI398" s="2"/>
    </row>
    <row r="399" spans="12:35" x14ac:dyDescent="0.2"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5"/>
      <c r="Y399" s="2"/>
      <c r="AA399" s="2"/>
      <c r="AB399" s="2"/>
      <c r="AC399" s="2"/>
      <c r="AD399" s="2"/>
      <c r="AE399" s="2"/>
      <c r="AF399" s="2"/>
      <c r="AG399" s="2"/>
      <c r="AH399" s="2"/>
      <c r="AI399" s="2"/>
    </row>
    <row r="400" spans="12:35" x14ac:dyDescent="0.2"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5"/>
      <c r="Y400" s="2"/>
      <c r="AA400" s="2"/>
      <c r="AB400" s="2"/>
      <c r="AC400" s="2"/>
      <c r="AD400" s="2"/>
      <c r="AE400" s="2"/>
      <c r="AF400" s="2"/>
      <c r="AG400" s="2"/>
      <c r="AH400" s="2"/>
      <c r="AI400" s="2"/>
    </row>
    <row r="401" spans="12:35" x14ac:dyDescent="0.2"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5"/>
      <c r="Y401" s="2"/>
      <c r="AA401" s="2"/>
      <c r="AB401" s="2"/>
      <c r="AC401" s="2"/>
      <c r="AD401" s="2"/>
      <c r="AE401" s="2"/>
      <c r="AF401" s="2"/>
      <c r="AG401" s="2"/>
      <c r="AH401" s="2"/>
      <c r="AI401" s="2"/>
    </row>
    <row r="402" spans="12:35" x14ac:dyDescent="0.2"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5"/>
      <c r="Y402" s="2"/>
      <c r="AA402" s="2"/>
      <c r="AB402" s="2"/>
      <c r="AC402" s="2"/>
      <c r="AD402" s="2"/>
      <c r="AE402" s="2"/>
      <c r="AF402" s="2"/>
      <c r="AG402" s="2"/>
      <c r="AH402" s="2"/>
      <c r="AI402" s="2"/>
    </row>
    <row r="403" spans="12:35" x14ac:dyDescent="0.2"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5"/>
      <c r="Y403" s="2"/>
      <c r="AA403" s="2"/>
      <c r="AB403" s="2"/>
      <c r="AC403" s="2"/>
      <c r="AD403" s="2"/>
      <c r="AE403" s="2"/>
      <c r="AF403" s="2"/>
      <c r="AG403" s="2"/>
      <c r="AH403" s="2"/>
      <c r="AI403" s="2"/>
    </row>
    <row r="404" spans="12:35" x14ac:dyDescent="0.2"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5"/>
      <c r="Y404" s="2"/>
      <c r="AA404" s="2"/>
      <c r="AB404" s="2"/>
      <c r="AC404" s="2"/>
      <c r="AD404" s="2"/>
      <c r="AE404" s="2"/>
      <c r="AF404" s="2"/>
      <c r="AG404" s="2"/>
      <c r="AH404" s="2"/>
      <c r="AI404" s="2"/>
    </row>
    <row r="405" spans="12:35" x14ac:dyDescent="0.2"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5"/>
      <c r="Y405" s="2"/>
      <c r="AA405" s="2"/>
      <c r="AB405" s="2"/>
      <c r="AC405" s="2"/>
      <c r="AD405" s="2"/>
      <c r="AE405" s="2"/>
      <c r="AF405" s="2"/>
      <c r="AG405" s="2"/>
      <c r="AH405" s="2"/>
      <c r="AI405" s="2"/>
    </row>
    <row r="406" spans="12:35" x14ac:dyDescent="0.2"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5"/>
      <c r="Y406" s="2"/>
      <c r="AA406" s="2"/>
      <c r="AB406" s="2"/>
      <c r="AC406" s="2"/>
      <c r="AD406" s="2"/>
      <c r="AE406" s="2"/>
      <c r="AF406" s="2"/>
      <c r="AG406" s="2"/>
      <c r="AH406" s="2"/>
      <c r="AI406" s="2"/>
    </row>
    <row r="407" spans="12:35" x14ac:dyDescent="0.2"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5"/>
      <c r="Y407" s="2"/>
      <c r="AA407" s="2"/>
      <c r="AB407" s="2"/>
      <c r="AC407" s="2"/>
      <c r="AD407" s="2"/>
      <c r="AE407" s="2"/>
      <c r="AF407" s="2"/>
      <c r="AG407" s="2"/>
      <c r="AH407" s="2"/>
      <c r="AI407" s="2"/>
    </row>
    <row r="408" spans="12:35" x14ac:dyDescent="0.2"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5"/>
      <c r="Y408" s="2"/>
      <c r="AA408" s="2"/>
      <c r="AB408" s="2"/>
      <c r="AC408" s="2"/>
      <c r="AD408" s="2"/>
      <c r="AE408" s="2"/>
      <c r="AF408" s="2"/>
      <c r="AG408" s="2"/>
      <c r="AH408" s="2"/>
      <c r="AI408" s="2"/>
    </row>
    <row r="409" spans="12:35" x14ac:dyDescent="0.2"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5"/>
      <c r="Y409" s="2"/>
      <c r="AA409" s="2"/>
      <c r="AB409" s="2"/>
      <c r="AC409" s="2"/>
      <c r="AD409" s="2"/>
      <c r="AE409" s="2"/>
      <c r="AF409" s="2"/>
      <c r="AG409" s="2"/>
      <c r="AH409" s="2"/>
      <c r="AI409" s="2"/>
    </row>
    <row r="410" spans="12:35" x14ac:dyDescent="0.2"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5"/>
      <c r="Y410" s="2"/>
      <c r="AA410" s="2"/>
      <c r="AB410" s="2"/>
      <c r="AC410" s="2"/>
      <c r="AD410" s="2"/>
      <c r="AE410" s="2"/>
      <c r="AF410" s="2"/>
      <c r="AG410" s="2"/>
      <c r="AH410" s="2"/>
      <c r="AI410" s="2"/>
    </row>
    <row r="411" spans="12:35" x14ac:dyDescent="0.2"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5"/>
      <c r="Y411" s="2"/>
      <c r="AA411" s="2"/>
      <c r="AB411" s="2"/>
      <c r="AC411" s="2"/>
      <c r="AD411" s="2"/>
      <c r="AE411" s="2"/>
      <c r="AF411" s="2"/>
      <c r="AG411" s="2"/>
      <c r="AH411" s="2"/>
      <c r="AI411" s="2"/>
    </row>
    <row r="412" spans="12:35" x14ac:dyDescent="0.2"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5"/>
      <c r="Y412" s="2"/>
      <c r="AA412" s="2"/>
      <c r="AB412" s="2"/>
      <c r="AC412" s="2"/>
      <c r="AD412" s="2"/>
      <c r="AE412" s="2"/>
      <c r="AF412" s="2"/>
      <c r="AG412" s="2"/>
      <c r="AH412" s="2"/>
      <c r="AI412" s="2"/>
    </row>
    <row r="413" spans="12:35" x14ac:dyDescent="0.2"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5"/>
      <c r="Y413" s="2"/>
      <c r="AA413" s="2"/>
      <c r="AB413" s="2"/>
      <c r="AC413" s="2"/>
      <c r="AD413" s="2"/>
      <c r="AE413" s="2"/>
      <c r="AF413" s="2"/>
      <c r="AG413" s="2"/>
      <c r="AH413" s="2"/>
      <c r="AI413" s="2"/>
    </row>
    <row r="414" spans="12:35" x14ac:dyDescent="0.2"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5"/>
      <c r="Y414" s="2"/>
      <c r="AA414" s="2"/>
      <c r="AB414" s="2"/>
      <c r="AC414" s="2"/>
      <c r="AD414" s="2"/>
      <c r="AE414" s="2"/>
      <c r="AF414" s="2"/>
      <c r="AG414" s="2"/>
      <c r="AH414" s="2"/>
      <c r="AI414" s="2"/>
    </row>
    <row r="415" spans="12:35" x14ac:dyDescent="0.2"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5"/>
      <c r="Y415" s="2"/>
      <c r="AA415" s="2"/>
      <c r="AB415" s="2"/>
      <c r="AC415" s="2"/>
      <c r="AD415" s="2"/>
      <c r="AE415" s="2"/>
      <c r="AF415" s="2"/>
      <c r="AG415" s="2"/>
      <c r="AH415" s="2"/>
      <c r="AI415" s="2"/>
    </row>
    <row r="416" spans="12:35" x14ac:dyDescent="0.2"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5"/>
      <c r="Y416" s="2"/>
      <c r="AA416" s="2"/>
      <c r="AB416" s="2"/>
      <c r="AC416" s="2"/>
      <c r="AD416" s="2"/>
      <c r="AE416" s="2"/>
      <c r="AF416" s="2"/>
      <c r="AG416" s="2"/>
      <c r="AH416" s="2"/>
      <c r="AI416" s="2"/>
    </row>
    <row r="417" spans="12:35" x14ac:dyDescent="0.2"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5"/>
      <c r="Y417" s="2"/>
      <c r="AA417" s="2"/>
      <c r="AB417" s="2"/>
      <c r="AC417" s="2"/>
      <c r="AD417" s="2"/>
      <c r="AE417" s="2"/>
      <c r="AF417" s="2"/>
      <c r="AG417" s="2"/>
      <c r="AH417" s="2"/>
      <c r="AI417" s="2"/>
    </row>
    <row r="418" spans="12:35" x14ac:dyDescent="0.2"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5"/>
      <c r="Y418" s="2"/>
      <c r="AA418" s="2"/>
      <c r="AB418" s="2"/>
      <c r="AC418" s="2"/>
      <c r="AD418" s="2"/>
      <c r="AE418" s="2"/>
      <c r="AF418" s="2"/>
      <c r="AG418" s="2"/>
      <c r="AH418" s="2"/>
      <c r="AI418" s="2"/>
    </row>
    <row r="419" spans="12:35" x14ac:dyDescent="0.2"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5"/>
      <c r="Y419" s="2"/>
      <c r="AA419" s="2"/>
      <c r="AB419" s="2"/>
      <c r="AC419" s="2"/>
      <c r="AD419" s="2"/>
      <c r="AE419" s="2"/>
      <c r="AF419" s="2"/>
      <c r="AG419" s="2"/>
      <c r="AH419" s="2"/>
      <c r="AI419" s="2"/>
    </row>
    <row r="420" spans="12:35" x14ac:dyDescent="0.2"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5"/>
      <c r="Y420" s="2"/>
      <c r="AA420" s="2"/>
      <c r="AB420" s="2"/>
      <c r="AC420" s="2"/>
      <c r="AD420" s="2"/>
      <c r="AE420" s="2"/>
      <c r="AF420" s="2"/>
      <c r="AG420" s="2"/>
      <c r="AH420" s="2"/>
      <c r="AI420" s="2"/>
    </row>
    <row r="421" spans="12:35" x14ac:dyDescent="0.2"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5"/>
      <c r="Y421" s="2"/>
      <c r="AA421" s="2"/>
      <c r="AB421" s="2"/>
      <c r="AC421" s="2"/>
      <c r="AD421" s="2"/>
      <c r="AE421" s="2"/>
      <c r="AF421" s="2"/>
      <c r="AG421" s="2"/>
      <c r="AH421" s="2"/>
      <c r="AI421" s="2"/>
    </row>
    <row r="422" spans="12:35" x14ac:dyDescent="0.2"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5"/>
      <c r="Y422" s="2"/>
      <c r="AA422" s="2"/>
      <c r="AB422" s="2"/>
      <c r="AC422" s="2"/>
      <c r="AD422" s="2"/>
      <c r="AE422" s="2"/>
      <c r="AF422" s="2"/>
      <c r="AG422" s="2"/>
      <c r="AH422" s="2"/>
      <c r="AI422" s="2"/>
    </row>
    <row r="423" spans="12:35" x14ac:dyDescent="0.2"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5"/>
      <c r="Y423" s="2"/>
      <c r="AA423" s="2"/>
      <c r="AB423" s="2"/>
      <c r="AC423" s="2"/>
      <c r="AD423" s="2"/>
      <c r="AE423" s="2"/>
      <c r="AF423" s="2"/>
      <c r="AG423" s="2"/>
      <c r="AH423" s="2"/>
      <c r="AI423" s="2"/>
    </row>
    <row r="424" spans="12:35" x14ac:dyDescent="0.2"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5"/>
      <c r="Y424" s="2"/>
      <c r="AA424" s="2"/>
      <c r="AB424" s="2"/>
      <c r="AC424" s="2"/>
      <c r="AD424" s="2"/>
      <c r="AE424" s="2"/>
      <c r="AF424" s="2"/>
      <c r="AG424" s="2"/>
      <c r="AH424" s="2"/>
      <c r="AI424" s="2"/>
    </row>
    <row r="425" spans="12:35" x14ac:dyDescent="0.2"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5"/>
      <c r="Y425" s="2"/>
      <c r="AA425" s="2"/>
      <c r="AB425" s="2"/>
      <c r="AC425" s="2"/>
      <c r="AD425" s="2"/>
      <c r="AE425" s="2"/>
      <c r="AF425" s="2"/>
      <c r="AG425" s="2"/>
      <c r="AH425" s="2"/>
      <c r="AI425" s="2"/>
    </row>
    <row r="426" spans="12:35" x14ac:dyDescent="0.2"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5"/>
      <c r="Y426" s="2"/>
      <c r="AA426" s="2"/>
      <c r="AB426" s="2"/>
      <c r="AC426" s="2"/>
      <c r="AD426" s="2"/>
      <c r="AE426" s="2"/>
      <c r="AF426" s="2"/>
      <c r="AG426" s="2"/>
      <c r="AH426" s="2"/>
      <c r="AI426" s="2"/>
    </row>
    <row r="427" spans="12:35" x14ac:dyDescent="0.2"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5"/>
      <c r="Y427" s="2"/>
      <c r="AA427" s="2"/>
      <c r="AB427" s="2"/>
      <c r="AC427" s="2"/>
      <c r="AD427" s="2"/>
      <c r="AE427" s="2"/>
      <c r="AF427" s="2"/>
      <c r="AG427" s="2"/>
      <c r="AH427" s="2"/>
      <c r="AI427" s="2"/>
    </row>
    <row r="428" spans="12:35" x14ac:dyDescent="0.2"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5"/>
      <c r="Y428" s="2"/>
      <c r="AA428" s="2"/>
      <c r="AB428" s="2"/>
      <c r="AC428" s="2"/>
      <c r="AD428" s="2"/>
      <c r="AE428" s="2"/>
      <c r="AF428" s="2"/>
      <c r="AG428" s="2"/>
      <c r="AH428" s="2"/>
      <c r="AI428" s="2"/>
    </row>
    <row r="429" spans="12:35" x14ac:dyDescent="0.2"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5"/>
      <c r="Y429" s="2"/>
      <c r="AA429" s="2"/>
      <c r="AB429" s="2"/>
      <c r="AC429" s="2"/>
      <c r="AD429" s="2"/>
      <c r="AE429" s="2"/>
      <c r="AF429" s="2"/>
      <c r="AG429" s="2"/>
      <c r="AH429" s="2"/>
      <c r="AI429" s="2"/>
    </row>
    <row r="430" spans="12:35" x14ac:dyDescent="0.2"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5"/>
      <c r="Y430" s="2"/>
      <c r="AA430" s="2"/>
      <c r="AB430" s="2"/>
      <c r="AC430" s="2"/>
      <c r="AD430" s="2"/>
      <c r="AE430" s="2"/>
      <c r="AF430" s="2"/>
      <c r="AG430" s="2"/>
      <c r="AH430" s="2"/>
      <c r="AI430" s="2"/>
    </row>
    <row r="431" spans="12:35" x14ac:dyDescent="0.2"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5"/>
      <c r="Y431" s="2"/>
      <c r="AA431" s="2"/>
      <c r="AB431" s="2"/>
      <c r="AC431" s="2"/>
      <c r="AD431" s="2"/>
      <c r="AE431" s="2"/>
      <c r="AF431" s="2"/>
      <c r="AG431" s="2"/>
      <c r="AH431" s="2"/>
      <c r="AI431" s="2"/>
    </row>
    <row r="432" spans="12:35" x14ac:dyDescent="0.2"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5"/>
      <c r="Y432" s="2"/>
      <c r="AA432" s="2"/>
      <c r="AB432" s="2"/>
      <c r="AC432" s="2"/>
      <c r="AD432" s="2"/>
      <c r="AE432" s="2"/>
      <c r="AF432" s="2"/>
      <c r="AG432" s="2"/>
      <c r="AH432" s="2"/>
      <c r="AI432" s="2"/>
    </row>
    <row r="433" spans="12:35" x14ac:dyDescent="0.2"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5"/>
      <c r="Y433" s="2"/>
      <c r="AA433" s="2"/>
      <c r="AB433" s="2"/>
      <c r="AC433" s="2"/>
      <c r="AD433" s="2"/>
      <c r="AE433" s="2"/>
      <c r="AF433" s="2"/>
      <c r="AG433" s="2"/>
      <c r="AH433" s="2"/>
      <c r="AI433" s="2"/>
    </row>
    <row r="434" spans="12:35" x14ac:dyDescent="0.2"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5"/>
      <c r="Y434" s="2"/>
      <c r="AA434" s="2"/>
      <c r="AB434" s="2"/>
      <c r="AC434" s="2"/>
      <c r="AD434" s="2"/>
      <c r="AE434" s="2"/>
      <c r="AF434" s="2"/>
      <c r="AG434" s="2"/>
      <c r="AH434" s="2"/>
      <c r="AI434" s="2"/>
    </row>
    <row r="435" spans="12:35" x14ac:dyDescent="0.2"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5"/>
      <c r="Y435" s="2"/>
      <c r="AA435" s="2"/>
      <c r="AB435" s="2"/>
      <c r="AC435" s="2"/>
      <c r="AD435" s="2"/>
      <c r="AE435" s="2"/>
      <c r="AF435" s="2"/>
      <c r="AG435" s="2"/>
      <c r="AH435" s="2"/>
      <c r="AI435" s="2"/>
    </row>
    <row r="436" spans="12:35" x14ac:dyDescent="0.2"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5"/>
      <c r="Y436" s="2"/>
      <c r="AA436" s="2"/>
      <c r="AB436" s="2"/>
      <c r="AC436" s="2"/>
      <c r="AD436" s="2"/>
      <c r="AE436" s="2"/>
      <c r="AF436" s="2"/>
      <c r="AG436" s="2"/>
      <c r="AH436" s="2"/>
      <c r="AI436" s="2"/>
    </row>
    <row r="437" spans="12:35" x14ac:dyDescent="0.2"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5"/>
      <c r="Y437" s="2"/>
      <c r="AA437" s="2"/>
      <c r="AB437" s="2"/>
      <c r="AC437" s="2"/>
      <c r="AD437" s="2"/>
      <c r="AE437" s="2"/>
      <c r="AF437" s="2"/>
      <c r="AG437" s="2"/>
      <c r="AH437" s="2"/>
      <c r="AI437" s="2"/>
    </row>
    <row r="438" spans="12:35" x14ac:dyDescent="0.2"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5"/>
      <c r="Y438" s="2"/>
      <c r="AA438" s="2"/>
      <c r="AB438" s="2"/>
      <c r="AC438" s="2"/>
      <c r="AD438" s="2"/>
      <c r="AE438" s="2"/>
      <c r="AF438" s="2"/>
      <c r="AG438" s="2"/>
      <c r="AH438" s="2"/>
      <c r="AI438" s="2"/>
    </row>
    <row r="439" spans="12:35" x14ac:dyDescent="0.2"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5"/>
      <c r="Y439" s="2"/>
      <c r="AA439" s="2"/>
      <c r="AB439" s="2"/>
      <c r="AC439" s="2"/>
      <c r="AD439" s="2"/>
      <c r="AE439" s="2"/>
      <c r="AF439" s="2"/>
      <c r="AG439" s="2"/>
      <c r="AH439" s="2"/>
      <c r="AI439" s="2"/>
    </row>
    <row r="440" spans="12:35" x14ac:dyDescent="0.2"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5"/>
      <c r="Y440" s="2"/>
      <c r="AA440" s="2"/>
      <c r="AB440" s="2"/>
      <c r="AC440" s="2"/>
      <c r="AD440" s="2"/>
      <c r="AE440" s="2"/>
      <c r="AF440" s="2"/>
      <c r="AG440" s="2"/>
      <c r="AH440" s="2"/>
      <c r="AI440" s="2"/>
    </row>
    <row r="441" spans="12:35" x14ac:dyDescent="0.2"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5"/>
      <c r="Y441" s="2"/>
      <c r="AA441" s="2"/>
      <c r="AB441" s="2"/>
      <c r="AC441" s="2"/>
      <c r="AD441" s="2"/>
      <c r="AE441" s="2"/>
      <c r="AF441" s="2"/>
      <c r="AG441" s="2"/>
      <c r="AH441" s="2"/>
      <c r="AI441" s="2"/>
    </row>
    <row r="442" spans="12:35" x14ac:dyDescent="0.2"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5"/>
      <c r="Y442" s="2"/>
      <c r="AA442" s="2"/>
      <c r="AB442" s="2"/>
      <c r="AC442" s="2"/>
      <c r="AD442" s="2"/>
      <c r="AE442" s="2"/>
      <c r="AF442" s="2"/>
      <c r="AG442" s="2"/>
      <c r="AH442" s="2"/>
      <c r="AI442" s="2"/>
    </row>
    <row r="443" spans="12:35" x14ac:dyDescent="0.2"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5"/>
      <c r="Y443" s="2"/>
      <c r="AA443" s="2"/>
      <c r="AB443" s="2"/>
      <c r="AC443" s="2"/>
      <c r="AD443" s="2"/>
      <c r="AE443" s="2"/>
      <c r="AF443" s="2"/>
      <c r="AG443" s="2"/>
      <c r="AH443" s="2"/>
      <c r="AI443" s="2"/>
    </row>
    <row r="444" spans="12:35" x14ac:dyDescent="0.2"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5"/>
      <c r="Y444" s="2"/>
      <c r="AA444" s="2"/>
      <c r="AB444" s="2"/>
      <c r="AC444" s="2"/>
      <c r="AD444" s="2"/>
      <c r="AE444" s="2"/>
      <c r="AF444" s="2"/>
      <c r="AG444" s="2"/>
      <c r="AH444" s="2"/>
      <c r="AI444" s="2"/>
    </row>
    <row r="445" spans="12:35" x14ac:dyDescent="0.2"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5"/>
      <c r="Y445" s="2"/>
      <c r="AA445" s="2"/>
      <c r="AB445" s="2"/>
      <c r="AC445" s="2"/>
      <c r="AD445" s="2"/>
      <c r="AE445" s="2"/>
      <c r="AF445" s="2"/>
      <c r="AG445" s="2"/>
      <c r="AH445" s="2"/>
      <c r="AI445" s="2"/>
    </row>
    <row r="446" spans="12:35" x14ac:dyDescent="0.2"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5"/>
      <c r="Y446" s="2"/>
      <c r="AA446" s="2"/>
      <c r="AB446" s="2"/>
      <c r="AC446" s="2"/>
      <c r="AD446" s="2"/>
      <c r="AE446" s="2"/>
      <c r="AF446" s="2"/>
      <c r="AG446" s="2"/>
      <c r="AH446" s="2"/>
      <c r="AI446" s="2"/>
    </row>
    <row r="447" spans="12:35" x14ac:dyDescent="0.2"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5"/>
      <c r="Y447" s="2"/>
      <c r="AA447" s="2"/>
      <c r="AB447" s="2"/>
      <c r="AC447" s="2"/>
      <c r="AD447" s="2"/>
      <c r="AE447" s="2"/>
      <c r="AF447" s="2"/>
      <c r="AG447" s="2"/>
      <c r="AH447" s="2"/>
      <c r="AI447" s="2"/>
    </row>
    <row r="448" spans="12:35" x14ac:dyDescent="0.2"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5"/>
      <c r="Y448" s="2"/>
      <c r="AA448" s="2"/>
      <c r="AB448" s="2"/>
      <c r="AC448" s="2"/>
      <c r="AD448" s="2"/>
      <c r="AE448" s="2"/>
      <c r="AF448" s="2"/>
      <c r="AG448" s="2"/>
      <c r="AH448" s="2"/>
      <c r="AI448" s="2"/>
    </row>
    <row r="449" spans="12:35" x14ac:dyDescent="0.2"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5"/>
      <c r="Y449" s="2"/>
      <c r="AA449" s="2"/>
      <c r="AB449" s="2"/>
      <c r="AC449" s="2"/>
      <c r="AD449" s="2"/>
      <c r="AE449" s="2"/>
      <c r="AF449" s="2"/>
      <c r="AG449" s="2"/>
      <c r="AH449" s="2"/>
      <c r="AI449" s="2"/>
    </row>
    <row r="450" spans="12:35" x14ac:dyDescent="0.2"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5"/>
      <c r="Y450" s="2"/>
      <c r="AA450" s="2"/>
      <c r="AB450" s="2"/>
      <c r="AC450" s="2"/>
      <c r="AD450" s="2"/>
      <c r="AE450" s="2"/>
      <c r="AF450" s="2"/>
      <c r="AG450" s="2"/>
      <c r="AH450" s="2"/>
      <c r="AI450" s="2"/>
    </row>
    <row r="451" spans="12:35" x14ac:dyDescent="0.2"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5"/>
      <c r="Y451" s="2"/>
      <c r="AA451" s="2"/>
      <c r="AB451" s="2"/>
      <c r="AC451" s="2"/>
      <c r="AD451" s="2"/>
      <c r="AE451" s="2"/>
      <c r="AF451" s="2"/>
      <c r="AG451" s="2"/>
      <c r="AH451" s="2"/>
      <c r="AI451" s="2"/>
    </row>
    <row r="452" spans="12:35" x14ac:dyDescent="0.2"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5"/>
      <c r="Y452" s="2"/>
      <c r="AA452" s="2"/>
      <c r="AB452" s="2"/>
      <c r="AC452" s="2"/>
      <c r="AD452" s="2"/>
      <c r="AE452" s="2"/>
      <c r="AF452" s="2"/>
      <c r="AG452" s="2"/>
      <c r="AH452" s="2"/>
      <c r="AI452" s="2"/>
    </row>
    <row r="453" spans="12:35" x14ac:dyDescent="0.2"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5"/>
      <c r="Y453" s="2"/>
      <c r="AA453" s="2"/>
      <c r="AB453" s="2"/>
      <c r="AC453" s="2"/>
      <c r="AD453" s="2"/>
      <c r="AE453" s="2"/>
      <c r="AF453" s="2"/>
      <c r="AG453" s="2"/>
      <c r="AH453" s="2"/>
      <c r="AI453" s="2"/>
    </row>
    <row r="454" spans="12:35" x14ac:dyDescent="0.2"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5"/>
      <c r="Y454" s="2"/>
      <c r="AA454" s="2"/>
      <c r="AB454" s="2"/>
      <c r="AC454" s="2"/>
      <c r="AD454" s="2"/>
      <c r="AE454" s="2"/>
      <c r="AF454" s="2"/>
      <c r="AG454" s="2"/>
      <c r="AH454" s="2"/>
      <c r="AI454" s="2"/>
    </row>
    <row r="455" spans="12:35" x14ac:dyDescent="0.2"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5"/>
      <c r="Y455" s="2"/>
      <c r="AA455" s="2"/>
      <c r="AB455" s="2"/>
      <c r="AC455" s="2"/>
      <c r="AD455" s="2"/>
      <c r="AE455" s="2"/>
      <c r="AF455" s="2"/>
      <c r="AG455" s="2"/>
      <c r="AH455" s="2"/>
      <c r="AI455" s="2"/>
    </row>
    <row r="456" spans="12:35" x14ac:dyDescent="0.2"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5"/>
      <c r="Y456" s="2"/>
      <c r="AA456" s="2"/>
      <c r="AB456" s="2"/>
      <c r="AC456" s="2"/>
      <c r="AD456" s="2"/>
      <c r="AE456" s="2"/>
      <c r="AF456" s="2"/>
      <c r="AG456" s="2"/>
      <c r="AH456" s="2"/>
      <c r="AI456" s="2"/>
    </row>
    <row r="457" spans="12:35" x14ac:dyDescent="0.2"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5"/>
      <c r="Y457" s="2"/>
      <c r="AA457" s="2"/>
      <c r="AB457" s="2"/>
      <c r="AC457" s="2"/>
      <c r="AD457" s="2"/>
      <c r="AE457" s="2"/>
      <c r="AF457" s="2"/>
      <c r="AG457" s="2"/>
      <c r="AH457" s="2"/>
      <c r="AI457" s="2"/>
    </row>
    <row r="458" spans="12:35" x14ac:dyDescent="0.2"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5"/>
      <c r="Y458" s="2"/>
      <c r="AA458" s="2"/>
      <c r="AB458" s="2"/>
      <c r="AC458" s="2"/>
      <c r="AD458" s="2"/>
      <c r="AE458" s="2"/>
      <c r="AF458" s="2"/>
      <c r="AG458" s="2"/>
      <c r="AH458" s="2"/>
      <c r="AI458" s="2"/>
    </row>
    <row r="459" spans="12:35" x14ac:dyDescent="0.2"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5"/>
      <c r="Y459" s="2"/>
      <c r="AA459" s="2"/>
      <c r="AB459" s="2"/>
      <c r="AC459" s="2"/>
      <c r="AD459" s="2"/>
      <c r="AE459" s="2"/>
      <c r="AF459" s="2"/>
      <c r="AG459" s="2"/>
      <c r="AH459" s="2"/>
      <c r="AI459" s="2"/>
    </row>
    <row r="460" spans="12:35" x14ac:dyDescent="0.2"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5"/>
      <c r="Y460" s="2"/>
      <c r="AA460" s="2"/>
      <c r="AB460" s="2"/>
      <c r="AC460" s="2"/>
      <c r="AD460" s="2"/>
      <c r="AE460" s="2"/>
      <c r="AF460" s="2"/>
      <c r="AG460" s="2"/>
      <c r="AH460" s="2"/>
      <c r="AI460" s="2"/>
    </row>
    <row r="461" spans="12:35" x14ac:dyDescent="0.2"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5"/>
      <c r="Y461" s="2"/>
      <c r="AA461" s="2"/>
      <c r="AB461" s="2"/>
      <c r="AC461" s="2"/>
      <c r="AD461" s="2"/>
      <c r="AE461" s="2"/>
      <c r="AF461" s="2"/>
      <c r="AG461" s="2"/>
      <c r="AH461" s="2"/>
      <c r="AI461" s="2"/>
    </row>
    <row r="462" spans="12:35" x14ac:dyDescent="0.2"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5"/>
      <c r="Y462" s="2"/>
      <c r="AA462" s="2"/>
      <c r="AB462" s="2"/>
      <c r="AC462" s="2"/>
      <c r="AD462" s="2"/>
      <c r="AE462" s="2"/>
      <c r="AF462" s="2"/>
      <c r="AG462" s="2"/>
      <c r="AH462" s="2"/>
      <c r="AI462" s="2"/>
    </row>
    <row r="463" spans="12:35" x14ac:dyDescent="0.2"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5"/>
      <c r="Y463" s="2"/>
      <c r="AA463" s="2"/>
      <c r="AB463" s="2"/>
      <c r="AC463" s="2"/>
      <c r="AD463" s="2"/>
      <c r="AE463" s="2"/>
      <c r="AF463" s="2"/>
      <c r="AG463" s="2"/>
      <c r="AH463" s="2"/>
      <c r="AI463" s="2"/>
    </row>
    <row r="464" spans="12:35" x14ac:dyDescent="0.2"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5"/>
      <c r="Y464" s="2"/>
      <c r="AA464" s="2"/>
      <c r="AB464" s="2"/>
      <c r="AC464" s="2"/>
      <c r="AD464" s="2"/>
      <c r="AE464" s="2"/>
      <c r="AF464" s="2"/>
      <c r="AG464" s="2"/>
      <c r="AH464" s="2"/>
      <c r="AI464" s="2"/>
    </row>
    <row r="465" spans="12:35" x14ac:dyDescent="0.2"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5"/>
      <c r="Y465" s="2"/>
      <c r="AA465" s="2"/>
      <c r="AB465" s="2"/>
      <c r="AC465" s="2"/>
      <c r="AD465" s="2"/>
      <c r="AE465" s="2"/>
      <c r="AF465" s="2"/>
      <c r="AG465" s="2"/>
      <c r="AH465" s="2"/>
      <c r="AI465" s="2"/>
    </row>
    <row r="466" spans="12:35" x14ac:dyDescent="0.2"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5"/>
      <c r="Y466" s="2"/>
      <c r="AA466" s="2"/>
      <c r="AB466" s="2"/>
      <c r="AC466" s="2"/>
      <c r="AD466" s="2"/>
      <c r="AE466" s="2"/>
      <c r="AF466" s="2"/>
      <c r="AG466" s="2"/>
      <c r="AH466" s="2"/>
      <c r="AI466" s="2"/>
    </row>
    <row r="467" spans="12:35" x14ac:dyDescent="0.2"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5"/>
      <c r="Y467" s="2"/>
      <c r="AA467" s="2"/>
      <c r="AB467" s="2"/>
      <c r="AC467" s="2"/>
      <c r="AD467" s="2"/>
      <c r="AE467" s="2"/>
      <c r="AF467" s="2"/>
      <c r="AG467" s="2"/>
      <c r="AH467" s="2"/>
      <c r="AI467" s="2"/>
    </row>
    <row r="468" spans="12:35" x14ac:dyDescent="0.2"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5"/>
      <c r="Y468" s="2"/>
      <c r="AA468" s="2"/>
      <c r="AB468" s="2"/>
      <c r="AC468" s="2"/>
      <c r="AD468" s="2"/>
      <c r="AE468" s="2"/>
      <c r="AF468" s="2"/>
      <c r="AG468" s="2"/>
      <c r="AH468" s="2"/>
      <c r="AI468" s="2"/>
    </row>
    <row r="469" spans="12:35" x14ac:dyDescent="0.2"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5"/>
      <c r="Y469" s="2"/>
      <c r="AA469" s="2"/>
      <c r="AB469" s="2"/>
      <c r="AC469" s="2"/>
      <c r="AD469" s="2"/>
      <c r="AE469" s="2"/>
      <c r="AF469" s="2"/>
      <c r="AG469" s="2"/>
      <c r="AH469" s="2"/>
      <c r="AI469" s="2"/>
    </row>
    <row r="470" spans="12:35" x14ac:dyDescent="0.2"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5"/>
      <c r="Y470" s="2"/>
      <c r="AA470" s="2"/>
      <c r="AB470" s="2"/>
      <c r="AC470" s="2"/>
      <c r="AD470" s="2"/>
      <c r="AE470" s="2"/>
      <c r="AF470" s="2"/>
      <c r="AG470" s="2"/>
      <c r="AH470" s="2"/>
      <c r="AI470" s="2"/>
    </row>
    <row r="471" spans="12:35" x14ac:dyDescent="0.2"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5"/>
      <c r="Y471" s="2"/>
      <c r="AA471" s="2"/>
      <c r="AB471" s="2"/>
      <c r="AC471" s="2"/>
      <c r="AD471" s="2"/>
      <c r="AE471" s="2"/>
      <c r="AF471" s="2"/>
      <c r="AG471" s="2"/>
      <c r="AH471" s="2"/>
      <c r="AI471" s="2"/>
    </row>
    <row r="472" spans="12:35" x14ac:dyDescent="0.2"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5"/>
      <c r="Y472" s="2"/>
      <c r="AA472" s="2"/>
      <c r="AB472" s="2"/>
      <c r="AC472" s="2"/>
      <c r="AD472" s="2"/>
      <c r="AE472" s="2"/>
      <c r="AF472" s="2"/>
      <c r="AG472" s="2"/>
      <c r="AH472" s="2"/>
      <c r="AI472" s="2"/>
    </row>
    <row r="473" spans="12:35" x14ac:dyDescent="0.2"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5"/>
      <c r="Y473" s="2"/>
      <c r="AA473" s="2"/>
      <c r="AB473" s="2"/>
      <c r="AC473" s="2"/>
      <c r="AD473" s="2"/>
      <c r="AE473" s="2"/>
      <c r="AF473" s="2"/>
      <c r="AG473" s="2"/>
      <c r="AH473" s="2"/>
      <c r="AI473" s="2"/>
    </row>
    <row r="474" spans="12:35" x14ac:dyDescent="0.2"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5"/>
      <c r="Y474" s="2"/>
      <c r="AA474" s="2"/>
      <c r="AB474" s="2"/>
      <c r="AC474" s="2"/>
      <c r="AD474" s="2"/>
      <c r="AE474" s="2"/>
      <c r="AF474" s="2"/>
      <c r="AG474" s="2"/>
      <c r="AH474" s="2"/>
      <c r="AI474" s="2"/>
    </row>
    <row r="475" spans="12:35" x14ac:dyDescent="0.2"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5"/>
      <c r="Y475" s="2"/>
      <c r="AA475" s="2"/>
      <c r="AB475" s="2"/>
      <c r="AC475" s="2"/>
      <c r="AD475" s="2"/>
      <c r="AE475" s="2"/>
      <c r="AF475" s="2"/>
      <c r="AG475" s="2"/>
      <c r="AH475" s="2"/>
      <c r="AI475" s="2"/>
    </row>
    <row r="476" spans="12:35" x14ac:dyDescent="0.2"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5"/>
      <c r="Y476" s="2"/>
      <c r="AA476" s="2"/>
      <c r="AB476" s="2"/>
      <c r="AC476" s="2"/>
      <c r="AD476" s="2"/>
      <c r="AE476" s="2"/>
      <c r="AF476" s="2"/>
      <c r="AG476" s="2"/>
      <c r="AH476" s="2"/>
      <c r="AI476" s="2"/>
    </row>
    <row r="477" spans="12:35" x14ac:dyDescent="0.2"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5"/>
      <c r="Y477" s="2"/>
      <c r="AA477" s="2"/>
      <c r="AB477" s="2"/>
      <c r="AC477" s="2"/>
      <c r="AD477" s="2"/>
      <c r="AE477" s="2"/>
      <c r="AF477" s="2"/>
      <c r="AG477" s="2"/>
      <c r="AH477" s="2"/>
      <c r="AI477" s="2"/>
    </row>
    <row r="478" spans="12:35" x14ac:dyDescent="0.2"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5"/>
      <c r="Y478" s="2"/>
      <c r="AA478" s="2"/>
      <c r="AB478" s="2"/>
      <c r="AC478" s="2"/>
      <c r="AD478" s="2"/>
      <c r="AE478" s="2"/>
      <c r="AF478" s="2"/>
      <c r="AG478" s="2"/>
      <c r="AH478" s="2"/>
      <c r="AI478" s="2"/>
    </row>
    <row r="479" spans="12:35" x14ac:dyDescent="0.2"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5"/>
      <c r="Y479" s="2"/>
      <c r="AA479" s="2"/>
      <c r="AB479" s="2"/>
      <c r="AC479" s="2"/>
      <c r="AD479" s="2"/>
      <c r="AE479" s="2"/>
      <c r="AF479" s="2"/>
      <c r="AG479" s="2"/>
      <c r="AH479" s="2"/>
      <c r="AI479" s="2"/>
    </row>
    <row r="480" spans="12:35" x14ac:dyDescent="0.2"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5"/>
      <c r="Y480" s="2"/>
      <c r="AA480" s="2"/>
      <c r="AB480" s="2"/>
      <c r="AC480" s="2"/>
      <c r="AD480" s="2"/>
      <c r="AE480" s="2"/>
      <c r="AF480" s="2"/>
      <c r="AG480" s="2"/>
      <c r="AH480" s="2"/>
      <c r="AI480" s="2"/>
    </row>
    <row r="481" spans="12:35" x14ac:dyDescent="0.2"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5"/>
      <c r="Y481" s="2"/>
      <c r="AA481" s="2"/>
      <c r="AB481" s="2"/>
      <c r="AC481" s="2"/>
      <c r="AD481" s="2"/>
      <c r="AE481" s="2"/>
      <c r="AF481" s="2"/>
      <c r="AG481" s="2"/>
      <c r="AH481" s="2"/>
      <c r="AI481" s="2"/>
    </row>
    <row r="482" spans="12:35" x14ac:dyDescent="0.2"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5"/>
      <c r="Y482" s="2"/>
      <c r="AA482" s="2"/>
      <c r="AB482" s="2"/>
      <c r="AC482" s="2"/>
      <c r="AD482" s="2"/>
      <c r="AE482" s="2"/>
      <c r="AF482" s="2"/>
      <c r="AG482" s="2"/>
      <c r="AH482" s="2"/>
      <c r="AI482" s="2"/>
    </row>
    <row r="483" spans="12:35" x14ac:dyDescent="0.2"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5"/>
      <c r="Y483" s="2"/>
      <c r="AA483" s="2"/>
      <c r="AB483" s="2"/>
      <c r="AC483" s="2"/>
      <c r="AD483" s="2"/>
      <c r="AE483" s="2"/>
      <c r="AF483" s="2"/>
      <c r="AG483" s="2"/>
      <c r="AH483" s="2"/>
      <c r="AI483" s="2"/>
    </row>
    <row r="484" spans="12:35" x14ac:dyDescent="0.2"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5"/>
      <c r="Y484" s="2"/>
      <c r="AA484" s="2"/>
      <c r="AB484" s="2"/>
      <c r="AC484" s="2"/>
      <c r="AD484" s="2"/>
      <c r="AE484" s="2"/>
      <c r="AF484" s="2"/>
      <c r="AG484" s="2"/>
      <c r="AH484" s="2"/>
      <c r="AI484" s="2"/>
    </row>
    <row r="485" spans="12:35" x14ac:dyDescent="0.2"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5"/>
      <c r="Y485" s="2"/>
      <c r="AA485" s="2"/>
      <c r="AB485" s="2"/>
      <c r="AC485" s="2"/>
      <c r="AD485" s="2"/>
      <c r="AE485" s="2"/>
      <c r="AF485" s="2"/>
      <c r="AG485" s="2"/>
      <c r="AH485" s="2"/>
      <c r="AI485" s="2"/>
    </row>
    <row r="486" spans="12:35" x14ac:dyDescent="0.2"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5"/>
      <c r="Y486" s="2"/>
      <c r="AA486" s="2"/>
      <c r="AB486" s="2"/>
      <c r="AC486" s="2"/>
      <c r="AD486" s="2"/>
      <c r="AE486" s="2"/>
      <c r="AF486" s="2"/>
      <c r="AG486" s="2"/>
      <c r="AH486" s="2"/>
      <c r="AI486" s="2"/>
    </row>
    <row r="487" spans="12:35" x14ac:dyDescent="0.2"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5"/>
      <c r="Y487" s="2"/>
      <c r="AA487" s="2"/>
      <c r="AB487" s="2"/>
      <c r="AC487" s="2"/>
      <c r="AD487" s="2"/>
      <c r="AE487" s="2"/>
      <c r="AF487" s="2"/>
      <c r="AG487" s="2"/>
      <c r="AH487" s="2"/>
      <c r="AI487" s="2"/>
    </row>
    <row r="488" spans="12:35" x14ac:dyDescent="0.2"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5"/>
      <c r="Y488" s="2"/>
      <c r="AA488" s="2"/>
      <c r="AB488" s="2"/>
      <c r="AC488" s="2"/>
      <c r="AD488" s="2"/>
      <c r="AE488" s="2"/>
      <c r="AF488" s="2"/>
      <c r="AG488" s="2"/>
      <c r="AH488" s="2"/>
      <c r="AI488" s="2"/>
    </row>
    <row r="489" spans="12:35" x14ac:dyDescent="0.2"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5"/>
      <c r="Y489" s="2"/>
      <c r="AA489" s="2"/>
      <c r="AB489" s="2"/>
      <c r="AC489" s="2"/>
      <c r="AD489" s="2"/>
      <c r="AE489" s="2"/>
      <c r="AF489" s="2"/>
      <c r="AG489" s="2"/>
      <c r="AH489" s="2"/>
      <c r="AI489" s="2"/>
    </row>
    <row r="490" spans="12:35" x14ac:dyDescent="0.2"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5"/>
      <c r="Y490" s="2"/>
      <c r="AA490" s="2"/>
      <c r="AB490" s="2"/>
      <c r="AC490" s="2"/>
      <c r="AD490" s="2"/>
      <c r="AE490" s="2"/>
      <c r="AF490" s="2"/>
      <c r="AG490" s="2"/>
      <c r="AH490" s="2"/>
      <c r="AI490" s="2"/>
    </row>
    <row r="491" spans="12:35" x14ac:dyDescent="0.2"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5"/>
      <c r="Y491" s="2"/>
      <c r="AA491" s="2"/>
      <c r="AB491" s="2"/>
      <c r="AC491" s="2"/>
      <c r="AD491" s="2"/>
      <c r="AE491" s="2"/>
      <c r="AF491" s="2"/>
      <c r="AG491" s="2"/>
      <c r="AH491" s="2"/>
      <c r="AI491" s="2"/>
    </row>
    <row r="492" spans="12:35" x14ac:dyDescent="0.2"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5"/>
      <c r="Y492" s="2"/>
      <c r="AA492" s="2"/>
      <c r="AB492" s="2"/>
      <c r="AC492" s="2"/>
      <c r="AD492" s="2"/>
      <c r="AE492" s="2"/>
      <c r="AF492" s="2"/>
      <c r="AG492" s="2"/>
      <c r="AH492" s="2"/>
      <c r="AI492" s="2"/>
    </row>
    <row r="493" spans="12:35" x14ac:dyDescent="0.2"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5"/>
      <c r="Y493" s="2"/>
      <c r="AA493" s="2"/>
      <c r="AB493" s="2"/>
      <c r="AC493" s="2"/>
      <c r="AD493" s="2"/>
      <c r="AE493" s="2"/>
      <c r="AF493" s="2"/>
      <c r="AG493" s="2"/>
      <c r="AH493" s="2"/>
      <c r="AI493" s="2"/>
    </row>
    <row r="494" spans="12:35" x14ac:dyDescent="0.2"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5"/>
      <c r="Y494" s="2"/>
      <c r="AA494" s="2"/>
      <c r="AB494" s="2"/>
      <c r="AC494" s="2"/>
      <c r="AD494" s="2"/>
      <c r="AE494" s="2"/>
      <c r="AF494" s="2"/>
      <c r="AG494" s="2"/>
      <c r="AH494" s="2"/>
      <c r="AI494" s="2"/>
    </row>
    <row r="495" spans="12:35" x14ac:dyDescent="0.2"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5"/>
      <c r="Y495" s="2"/>
      <c r="AA495" s="2"/>
      <c r="AB495" s="2"/>
      <c r="AC495" s="2"/>
      <c r="AD495" s="2"/>
      <c r="AE495" s="2"/>
      <c r="AF495" s="2"/>
      <c r="AG495" s="2"/>
      <c r="AH495" s="2"/>
      <c r="AI495" s="2"/>
    </row>
    <row r="496" spans="12:35" x14ac:dyDescent="0.2"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5"/>
      <c r="Y496" s="2"/>
      <c r="AA496" s="2"/>
      <c r="AB496" s="2"/>
      <c r="AC496" s="2"/>
      <c r="AD496" s="2"/>
      <c r="AE496" s="2"/>
      <c r="AF496" s="2"/>
      <c r="AG496" s="2"/>
      <c r="AH496" s="2"/>
      <c r="AI496" s="2"/>
    </row>
    <row r="497" spans="12:35" x14ac:dyDescent="0.2"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5"/>
      <c r="Y497" s="2"/>
      <c r="AA497" s="2"/>
      <c r="AB497" s="2"/>
      <c r="AC497" s="2"/>
      <c r="AD497" s="2"/>
      <c r="AE497" s="2"/>
      <c r="AF497" s="2"/>
      <c r="AG497" s="2"/>
      <c r="AH497" s="2"/>
      <c r="AI497" s="2"/>
    </row>
    <row r="498" spans="12:35" x14ac:dyDescent="0.2"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5"/>
      <c r="Y498" s="2"/>
      <c r="AA498" s="2"/>
      <c r="AB498" s="2"/>
      <c r="AC498" s="2"/>
      <c r="AD498" s="2"/>
      <c r="AE498" s="2"/>
      <c r="AF498" s="2"/>
      <c r="AG498" s="2"/>
      <c r="AH498" s="2"/>
      <c r="AI498" s="2"/>
    </row>
    <row r="499" spans="12:35" x14ac:dyDescent="0.2"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5"/>
      <c r="Y499" s="2"/>
      <c r="AA499" s="2"/>
      <c r="AB499" s="2"/>
      <c r="AC499" s="2"/>
      <c r="AD499" s="2"/>
      <c r="AE499" s="2"/>
      <c r="AF499" s="2"/>
      <c r="AG499" s="2"/>
      <c r="AH499" s="2"/>
      <c r="AI499" s="2"/>
    </row>
    <row r="500" spans="12:35" x14ac:dyDescent="0.2"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5"/>
      <c r="Y500" s="2"/>
      <c r="AA500" s="2"/>
      <c r="AB500" s="2"/>
      <c r="AC500" s="2"/>
      <c r="AD500" s="2"/>
      <c r="AE500" s="2"/>
      <c r="AF500" s="2"/>
      <c r="AG500" s="2"/>
      <c r="AH500" s="2"/>
      <c r="AI500" s="2"/>
    </row>
    <row r="501" spans="12:35" x14ac:dyDescent="0.2"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5"/>
      <c r="Y501" s="2"/>
      <c r="AA501" s="2"/>
      <c r="AB501" s="2"/>
      <c r="AC501" s="2"/>
      <c r="AD501" s="2"/>
      <c r="AE501" s="2"/>
      <c r="AF501" s="2"/>
      <c r="AG501" s="2"/>
      <c r="AH501" s="2"/>
      <c r="AI501" s="2"/>
    </row>
    <row r="502" spans="12:35" x14ac:dyDescent="0.2"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5"/>
      <c r="Y502" s="2"/>
      <c r="AA502" s="2"/>
      <c r="AB502" s="2"/>
      <c r="AC502" s="2"/>
      <c r="AD502" s="2"/>
      <c r="AE502" s="2"/>
      <c r="AF502" s="2"/>
      <c r="AG502" s="2"/>
      <c r="AH502" s="2"/>
      <c r="AI502" s="2"/>
    </row>
    <row r="503" spans="12:35" x14ac:dyDescent="0.2"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5"/>
      <c r="Y503" s="2"/>
      <c r="AA503" s="2"/>
      <c r="AB503" s="2"/>
      <c r="AC503" s="2"/>
      <c r="AD503" s="2"/>
      <c r="AE503" s="2"/>
      <c r="AF503" s="2"/>
      <c r="AG503" s="2"/>
      <c r="AH503" s="2"/>
      <c r="AI503" s="2"/>
    </row>
    <row r="504" spans="12:35" x14ac:dyDescent="0.2"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5"/>
      <c r="Y504" s="2"/>
      <c r="AA504" s="2"/>
      <c r="AB504" s="2"/>
      <c r="AC504" s="2"/>
      <c r="AD504" s="2"/>
      <c r="AE504" s="2"/>
      <c r="AF504" s="2"/>
      <c r="AG504" s="2"/>
      <c r="AH504" s="2"/>
      <c r="AI504" s="2"/>
    </row>
    <row r="505" spans="12:35" x14ac:dyDescent="0.2"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5"/>
      <c r="Y505" s="2"/>
      <c r="AA505" s="2"/>
      <c r="AB505" s="2"/>
      <c r="AC505" s="2"/>
      <c r="AD505" s="2"/>
      <c r="AE505" s="2"/>
      <c r="AF505" s="2"/>
      <c r="AG505" s="2"/>
      <c r="AH505" s="2"/>
      <c r="AI505" s="2"/>
    </row>
    <row r="506" spans="12:35" x14ac:dyDescent="0.2"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5"/>
      <c r="Y506" s="2"/>
      <c r="AA506" s="2"/>
      <c r="AB506" s="2"/>
      <c r="AC506" s="2"/>
      <c r="AD506" s="2"/>
      <c r="AE506" s="2"/>
      <c r="AF506" s="2"/>
      <c r="AG506" s="2"/>
      <c r="AH506" s="2"/>
      <c r="AI506" s="2"/>
    </row>
    <row r="507" spans="12:35" x14ac:dyDescent="0.2"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5"/>
      <c r="Y507" s="2"/>
      <c r="AA507" s="2"/>
      <c r="AB507" s="2"/>
      <c r="AC507" s="2"/>
      <c r="AD507" s="2"/>
      <c r="AE507" s="2"/>
      <c r="AF507" s="2"/>
      <c r="AG507" s="2"/>
      <c r="AH507" s="2"/>
      <c r="AI507" s="2"/>
    </row>
    <row r="508" spans="12:35" x14ac:dyDescent="0.2"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5"/>
      <c r="Y508" s="2"/>
      <c r="AA508" s="2"/>
      <c r="AB508" s="2"/>
      <c r="AC508" s="2"/>
      <c r="AD508" s="2"/>
      <c r="AE508" s="2"/>
      <c r="AF508" s="2"/>
      <c r="AG508" s="2"/>
      <c r="AH508" s="2"/>
      <c r="AI508" s="2"/>
    </row>
    <row r="509" spans="12:35" x14ac:dyDescent="0.2"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5"/>
      <c r="Y509" s="2"/>
      <c r="AA509" s="2"/>
      <c r="AB509" s="2"/>
      <c r="AC509" s="2"/>
      <c r="AD509" s="2"/>
      <c r="AE509" s="2"/>
      <c r="AF509" s="2"/>
      <c r="AG509" s="2"/>
      <c r="AH509" s="2"/>
      <c r="AI509" s="2"/>
    </row>
    <row r="510" spans="12:35" x14ac:dyDescent="0.2"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5"/>
      <c r="Y510" s="2"/>
      <c r="AA510" s="2"/>
      <c r="AB510" s="2"/>
      <c r="AC510" s="2"/>
      <c r="AD510" s="2"/>
      <c r="AE510" s="2"/>
      <c r="AF510" s="2"/>
      <c r="AG510" s="2"/>
      <c r="AH510" s="2"/>
      <c r="AI510" s="2"/>
    </row>
    <row r="511" spans="12:35" x14ac:dyDescent="0.2"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5"/>
      <c r="Y511" s="2"/>
      <c r="AA511" s="2"/>
      <c r="AB511" s="2"/>
      <c r="AC511" s="2"/>
      <c r="AD511" s="2"/>
      <c r="AE511" s="2"/>
      <c r="AF511" s="2"/>
      <c r="AG511" s="2"/>
      <c r="AH511" s="2"/>
      <c r="AI511" s="2"/>
    </row>
    <row r="512" spans="12:35" x14ac:dyDescent="0.2"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5"/>
      <c r="Y512" s="2"/>
      <c r="AA512" s="2"/>
      <c r="AB512" s="2"/>
      <c r="AC512" s="2"/>
      <c r="AD512" s="2"/>
      <c r="AE512" s="2"/>
      <c r="AF512" s="2"/>
      <c r="AG512" s="2"/>
      <c r="AH512" s="2"/>
      <c r="AI512" s="2"/>
    </row>
    <row r="513" spans="12:35" x14ac:dyDescent="0.2"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5"/>
      <c r="Y513" s="2"/>
      <c r="AA513" s="2"/>
      <c r="AB513" s="2"/>
      <c r="AC513" s="2"/>
      <c r="AD513" s="2"/>
      <c r="AE513" s="2"/>
      <c r="AF513" s="2"/>
      <c r="AG513" s="2"/>
      <c r="AH513" s="2"/>
      <c r="AI513" s="2"/>
    </row>
    <row r="514" spans="12:35" x14ac:dyDescent="0.2"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5"/>
      <c r="Y514" s="2"/>
      <c r="AA514" s="2"/>
      <c r="AB514" s="2"/>
      <c r="AC514" s="2"/>
      <c r="AD514" s="2"/>
      <c r="AE514" s="2"/>
      <c r="AF514" s="2"/>
      <c r="AG514" s="2"/>
      <c r="AH514" s="2"/>
      <c r="AI514" s="2"/>
    </row>
    <row r="515" spans="12:35" x14ac:dyDescent="0.2"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5"/>
      <c r="Y515" s="2"/>
      <c r="AA515" s="2"/>
      <c r="AB515" s="2"/>
      <c r="AC515" s="2"/>
      <c r="AD515" s="2"/>
      <c r="AE515" s="2"/>
      <c r="AF515" s="2"/>
      <c r="AG515" s="2"/>
      <c r="AH515" s="2"/>
      <c r="AI515" s="2"/>
    </row>
    <row r="516" spans="12:35" x14ac:dyDescent="0.2"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5"/>
      <c r="Y516" s="2"/>
      <c r="AA516" s="2"/>
      <c r="AB516" s="2"/>
      <c r="AC516" s="2"/>
      <c r="AD516" s="2"/>
      <c r="AE516" s="2"/>
      <c r="AF516" s="2"/>
      <c r="AG516" s="2"/>
      <c r="AH516" s="2"/>
      <c r="AI516" s="2"/>
    </row>
    <row r="517" spans="12:35" x14ac:dyDescent="0.2"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5"/>
      <c r="Y517" s="2"/>
      <c r="AA517" s="2"/>
      <c r="AB517" s="2"/>
      <c r="AC517" s="2"/>
      <c r="AD517" s="2"/>
      <c r="AE517" s="2"/>
      <c r="AF517" s="2"/>
      <c r="AG517" s="2"/>
      <c r="AH517" s="2"/>
      <c r="AI517" s="2"/>
    </row>
    <row r="518" spans="12:35" x14ac:dyDescent="0.2"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5"/>
      <c r="Y518" s="2"/>
      <c r="AA518" s="2"/>
      <c r="AB518" s="2"/>
      <c r="AC518" s="2"/>
      <c r="AD518" s="2"/>
      <c r="AE518" s="2"/>
      <c r="AF518" s="2"/>
      <c r="AG518" s="2"/>
      <c r="AH518" s="2"/>
      <c r="AI518" s="2"/>
    </row>
    <row r="519" spans="12:35" x14ac:dyDescent="0.2"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5"/>
      <c r="Y519" s="2"/>
      <c r="AA519" s="2"/>
      <c r="AB519" s="2"/>
      <c r="AC519" s="2"/>
      <c r="AD519" s="2"/>
      <c r="AE519" s="2"/>
      <c r="AF519" s="2"/>
      <c r="AG519" s="2"/>
      <c r="AH519" s="2"/>
      <c r="AI519" s="2"/>
    </row>
    <row r="520" spans="12:35" x14ac:dyDescent="0.2"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5"/>
      <c r="Y520" s="2"/>
      <c r="AA520" s="2"/>
      <c r="AB520" s="2"/>
      <c r="AC520" s="2"/>
      <c r="AD520" s="2"/>
      <c r="AE520" s="2"/>
      <c r="AF520" s="2"/>
      <c r="AG520" s="2"/>
      <c r="AH520" s="2"/>
      <c r="AI520" s="2"/>
    </row>
    <row r="521" spans="12:35" x14ac:dyDescent="0.2"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5"/>
      <c r="Y521" s="2"/>
      <c r="AA521" s="2"/>
      <c r="AB521" s="2"/>
      <c r="AC521" s="2"/>
      <c r="AD521" s="2"/>
      <c r="AE521" s="2"/>
      <c r="AF521" s="2"/>
      <c r="AG521" s="2"/>
      <c r="AH521" s="2"/>
      <c r="AI521" s="2"/>
    </row>
    <row r="522" spans="12:35" x14ac:dyDescent="0.2"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5"/>
      <c r="Y522" s="2"/>
      <c r="AA522" s="2"/>
      <c r="AB522" s="2"/>
      <c r="AC522" s="2"/>
      <c r="AD522" s="2"/>
      <c r="AE522" s="2"/>
      <c r="AF522" s="2"/>
      <c r="AG522" s="2"/>
      <c r="AH522" s="2"/>
      <c r="AI522" s="2"/>
    </row>
    <row r="523" spans="12:35" x14ac:dyDescent="0.2"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5"/>
      <c r="Y523" s="2"/>
      <c r="AA523" s="2"/>
      <c r="AB523" s="2"/>
      <c r="AC523" s="2"/>
      <c r="AD523" s="2"/>
      <c r="AE523" s="2"/>
      <c r="AF523" s="2"/>
      <c r="AG523" s="2"/>
      <c r="AH523" s="2"/>
      <c r="AI523" s="2"/>
    </row>
    <row r="524" spans="12:35" x14ac:dyDescent="0.2"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5"/>
      <c r="Y524" s="2"/>
      <c r="AA524" s="2"/>
      <c r="AB524" s="2"/>
      <c r="AC524" s="2"/>
      <c r="AD524" s="2"/>
      <c r="AE524" s="2"/>
      <c r="AF524" s="2"/>
      <c r="AG524" s="2"/>
      <c r="AH524" s="2"/>
      <c r="AI524" s="2"/>
    </row>
    <row r="525" spans="12:35" x14ac:dyDescent="0.2"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5"/>
      <c r="Y525" s="2"/>
      <c r="AA525" s="2"/>
      <c r="AB525" s="2"/>
      <c r="AC525" s="2"/>
      <c r="AD525" s="2"/>
      <c r="AE525" s="2"/>
      <c r="AF525" s="2"/>
      <c r="AG525" s="2"/>
      <c r="AH525" s="2"/>
      <c r="AI525" s="2"/>
    </row>
    <row r="526" spans="12:35" x14ac:dyDescent="0.2"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5"/>
      <c r="Y526" s="2"/>
      <c r="AA526" s="2"/>
      <c r="AB526" s="2"/>
      <c r="AC526" s="2"/>
      <c r="AD526" s="2"/>
      <c r="AE526" s="2"/>
      <c r="AF526" s="2"/>
      <c r="AG526" s="2"/>
      <c r="AH526" s="2"/>
      <c r="AI526" s="2"/>
    </row>
    <row r="527" spans="12:35" x14ac:dyDescent="0.2"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5"/>
      <c r="Y527" s="2"/>
      <c r="AA527" s="2"/>
      <c r="AB527" s="2"/>
      <c r="AC527" s="2"/>
      <c r="AD527" s="2"/>
      <c r="AE527" s="2"/>
      <c r="AF527" s="2"/>
      <c r="AG527" s="2"/>
      <c r="AH527" s="2"/>
      <c r="AI527" s="2"/>
    </row>
    <row r="528" spans="12:35" x14ac:dyDescent="0.2"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5"/>
      <c r="Y528" s="2"/>
      <c r="AA528" s="2"/>
      <c r="AB528" s="2"/>
      <c r="AC528" s="2"/>
      <c r="AD528" s="2"/>
      <c r="AE528" s="2"/>
      <c r="AF528" s="2"/>
      <c r="AG528" s="2"/>
      <c r="AH528" s="2"/>
      <c r="AI528" s="2"/>
    </row>
    <row r="529" spans="12:35" x14ac:dyDescent="0.2"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5"/>
      <c r="Y529" s="2"/>
      <c r="AA529" s="2"/>
      <c r="AB529" s="2"/>
      <c r="AC529" s="2"/>
      <c r="AD529" s="2"/>
      <c r="AE529" s="2"/>
      <c r="AF529" s="2"/>
      <c r="AG529" s="2"/>
      <c r="AH529" s="2"/>
      <c r="AI529" s="2"/>
    </row>
    <row r="530" spans="12:35" x14ac:dyDescent="0.2"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5"/>
      <c r="Y530" s="2"/>
      <c r="AA530" s="2"/>
      <c r="AB530" s="2"/>
      <c r="AC530" s="2"/>
      <c r="AD530" s="2"/>
      <c r="AE530" s="2"/>
      <c r="AF530" s="2"/>
      <c r="AG530" s="2"/>
      <c r="AH530" s="2"/>
      <c r="AI530" s="2"/>
    </row>
    <row r="531" spans="12:35" x14ac:dyDescent="0.2"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5"/>
      <c r="Y531" s="2"/>
      <c r="AA531" s="2"/>
      <c r="AB531" s="2"/>
      <c r="AC531" s="2"/>
      <c r="AD531" s="2"/>
      <c r="AE531" s="2"/>
      <c r="AF531" s="2"/>
      <c r="AG531" s="2"/>
      <c r="AH531" s="2"/>
      <c r="AI531" s="2"/>
    </row>
    <row r="532" spans="12:35" x14ac:dyDescent="0.2"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5"/>
      <c r="Y532" s="2"/>
      <c r="AA532" s="2"/>
      <c r="AB532" s="2"/>
      <c r="AC532" s="2"/>
      <c r="AD532" s="2"/>
      <c r="AE532" s="2"/>
      <c r="AF532" s="2"/>
      <c r="AG532" s="2"/>
      <c r="AH532" s="2"/>
      <c r="AI532" s="2"/>
    </row>
    <row r="533" spans="12:35" x14ac:dyDescent="0.2"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5"/>
      <c r="Y533" s="2"/>
      <c r="AA533" s="2"/>
      <c r="AB533" s="2"/>
      <c r="AC533" s="2"/>
      <c r="AD533" s="2"/>
      <c r="AE533" s="2"/>
      <c r="AF533" s="2"/>
      <c r="AG533" s="2"/>
      <c r="AH533" s="2"/>
      <c r="AI533" s="2"/>
    </row>
    <row r="534" spans="12:35" x14ac:dyDescent="0.2"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5"/>
      <c r="Y534" s="2"/>
      <c r="AA534" s="2"/>
      <c r="AB534" s="2"/>
      <c r="AC534" s="2"/>
      <c r="AD534" s="2"/>
      <c r="AE534" s="2"/>
      <c r="AF534" s="2"/>
      <c r="AG534" s="2"/>
      <c r="AH534" s="2"/>
      <c r="AI534" s="2"/>
    </row>
    <row r="535" spans="12:35" x14ac:dyDescent="0.2"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5"/>
      <c r="Y535" s="2"/>
      <c r="AA535" s="2"/>
      <c r="AB535" s="2"/>
      <c r="AC535" s="2"/>
      <c r="AD535" s="2"/>
      <c r="AE535" s="2"/>
      <c r="AF535" s="2"/>
      <c r="AG535" s="2"/>
      <c r="AH535" s="2"/>
      <c r="AI535" s="2"/>
    </row>
    <row r="536" spans="12:35" x14ac:dyDescent="0.2"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5"/>
      <c r="Y536" s="2"/>
      <c r="AA536" s="2"/>
      <c r="AB536" s="2"/>
      <c r="AC536" s="2"/>
      <c r="AD536" s="2"/>
      <c r="AE536" s="2"/>
      <c r="AF536" s="2"/>
      <c r="AG536" s="2"/>
      <c r="AH536" s="2"/>
      <c r="AI536" s="2"/>
    </row>
    <row r="537" spans="12:35" x14ac:dyDescent="0.2"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5"/>
      <c r="Y537" s="2"/>
      <c r="AA537" s="2"/>
      <c r="AB537" s="2"/>
      <c r="AC537" s="2"/>
      <c r="AD537" s="2"/>
      <c r="AE537" s="2"/>
      <c r="AF537" s="2"/>
      <c r="AG537" s="2"/>
      <c r="AH537" s="2"/>
      <c r="AI537" s="2"/>
    </row>
    <row r="538" spans="12:35" x14ac:dyDescent="0.2"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5"/>
      <c r="Y538" s="2"/>
      <c r="AA538" s="2"/>
      <c r="AB538" s="2"/>
      <c r="AC538" s="2"/>
      <c r="AD538" s="2"/>
      <c r="AE538" s="2"/>
      <c r="AF538" s="2"/>
      <c r="AG538" s="2"/>
      <c r="AH538" s="2"/>
      <c r="AI538" s="2"/>
    </row>
    <row r="539" spans="12:35" x14ac:dyDescent="0.2"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5"/>
      <c r="Y539" s="2"/>
      <c r="AA539" s="2"/>
      <c r="AB539" s="2"/>
      <c r="AC539" s="2"/>
      <c r="AD539" s="2"/>
      <c r="AE539" s="2"/>
      <c r="AF539" s="2"/>
      <c r="AG539" s="2"/>
      <c r="AH539" s="2"/>
      <c r="AI539" s="2"/>
    </row>
    <row r="540" spans="12:35" x14ac:dyDescent="0.2"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5"/>
      <c r="Y540" s="2"/>
      <c r="AA540" s="2"/>
      <c r="AB540" s="2"/>
      <c r="AC540" s="2"/>
      <c r="AD540" s="2"/>
      <c r="AE540" s="2"/>
      <c r="AF540" s="2"/>
      <c r="AG540" s="2"/>
      <c r="AH540" s="2"/>
      <c r="AI540" s="2"/>
    </row>
    <row r="541" spans="12:35" x14ac:dyDescent="0.2"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5"/>
      <c r="Y541" s="2"/>
      <c r="AA541" s="2"/>
      <c r="AB541" s="2"/>
      <c r="AC541" s="2"/>
      <c r="AD541" s="2"/>
      <c r="AE541" s="2"/>
      <c r="AF541" s="2"/>
      <c r="AG541" s="2"/>
      <c r="AH541" s="2"/>
      <c r="AI541" s="2"/>
    </row>
    <row r="542" spans="12:35" x14ac:dyDescent="0.2"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5"/>
      <c r="Y542" s="2"/>
      <c r="AA542" s="2"/>
      <c r="AB542" s="2"/>
      <c r="AC542" s="2"/>
      <c r="AD542" s="2"/>
      <c r="AE542" s="2"/>
      <c r="AF542" s="2"/>
      <c r="AG542" s="2"/>
      <c r="AH542" s="2"/>
      <c r="AI542" s="2"/>
    </row>
    <row r="543" spans="12:35" x14ac:dyDescent="0.2"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5"/>
      <c r="Y543" s="2"/>
      <c r="AA543" s="2"/>
      <c r="AB543" s="2"/>
      <c r="AC543" s="2"/>
      <c r="AD543" s="2"/>
      <c r="AE543" s="2"/>
      <c r="AF543" s="2"/>
      <c r="AG543" s="2"/>
      <c r="AH543" s="2"/>
      <c r="AI543" s="2"/>
    </row>
    <row r="544" spans="12:35" x14ac:dyDescent="0.2"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5"/>
      <c r="Y544" s="2"/>
      <c r="AA544" s="2"/>
      <c r="AB544" s="2"/>
      <c r="AC544" s="2"/>
      <c r="AD544" s="2"/>
      <c r="AE544" s="2"/>
      <c r="AF544" s="2"/>
      <c r="AG544" s="2"/>
      <c r="AH544" s="2"/>
      <c r="AI544" s="2"/>
    </row>
    <row r="545" spans="12:35" x14ac:dyDescent="0.2"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5"/>
      <c r="Y545" s="2"/>
      <c r="AA545" s="2"/>
      <c r="AB545" s="2"/>
      <c r="AC545" s="2"/>
      <c r="AD545" s="2"/>
      <c r="AE545" s="2"/>
      <c r="AF545" s="2"/>
      <c r="AG545" s="2"/>
      <c r="AH545" s="2"/>
      <c r="AI545" s="2"/>
    </row>
    <row r="546" spans="12:35" x14ac:dyDescent="0.2"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5"/>
      <c r="Y546" s="2"/>
      <c r="AA546" s="2"/>
      <c r="AB546" s="2"/>
      <c r="AC546" s="2"/>
      <c r="AD546" s="2"/>
      <c r="AE546" s="2"/>
      <c r="AF546" s="2"/>
      <c r="AG546" s="2"/>
      <c r="AH546" s="2"/>
      <c r="AI546" s="2"/>
    </row>
    <row r="547" spans="12:35" x14ac:dyDescent="0.2"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5"/>
      <c r="Y547" s="2"/>
      <c r="AA547" s="2"/>
      <c r="AB547" s="2"/>
      <c r="AC547" s="2"/>
      <c r="AD547" s="2"/>
      <c r="AE547" s="2"/>
      <c r="AF547" s="2"/>
      <c r="AG547" s="2"/>
      <c r="AH547" s="2"/>
      <c r="AI547" s="2"/>
    </row>
    <row r="548" spans="12:35" x14ac:dyDescent="0.2"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5"/>
      <c r="Y548" s="2"/>
      <c r="AA548" s="2"/>
      <c r="AB548" s="2"/>
      <c r="AC548" s="2"/>
      <c r="AD548" s="2"/>
      <c r="AE548" s="2"/>
      <c r="AF548" s="2"/>
      <c r="AG548" s="2"/>
      <c r="AH548" s="2"/>
      <c r="AI548" s="2"/>
    </row>
    <row r="549" spans="12:35" x14ac:dyDescent="0.2"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5"/>
      <c r="Y549" s="2"/>
      <c r="AA549" s="2"/>
      <c r="AB549" s="2"/>
      <c r="AC549" s="2"/>
      <c r="AD549" s="2"/>
      <c r="AE549" s="2"/>
      <c r="AF549" s="2"/>
      <c r="AG549" s="2"/>
      <c r="AH549" s="2"/>
      <c r="AI549" s="2"/>
    </row>
    <row r="550" spans="12:35" x14ac:dyDescent="0.2"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5"/>
      <c r="Y550" s="2"/>
      <c r="AA550" s="2"/>
      <c r="AB550" s="2"/>
      <c r="AC550" s="2"/>
      <c r="AD550" s="2"/>
      <c r="AE550" s="2"/>
      <c r="AF550" s="2"/>
      <c r="AG550" s="2"/>
      <c r="AH550" s="2"/>
      <c r="AI550" s="2"/>
    </row>
    <row r="551" spans="12:35" x14ac:dyDescent="0.2"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5"/>
      <c r="Y551" s="2"/>
      <c r="AA551" s="2"/>
      <c r="AB551" s="2"/>
      <c r="AC551" s="2"/>
      <c r="AD551" s="2"/>
      <c r="AE551" s="2"/>
      <c r="AF551" s="2"/>
      <c r="AG551" s="2"/>
      <c r="AH551" s="2"/>
      <c r="AI551" s="2"/>
    </row>
    <row r="552" spans="12:35" x14ac:dyDescent="0.2"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5"/>
      <c r="Y552" s="2"/>
      <c r="AA552" s="2"/>
      <c r="AB552" s="2"/>
      <c r="AC552" s="2"/>
      <c r="AD552" s="2"/>
      <c r="AE552" s="2"/>
      <c r="AF552" s="2"/>
      <c r="AG552" s="2"/>
      <c r="AH552" s="2"/>
      <c r="AI552" s="2"/>
    </row>
    <row r="553" spans="12:35" x14ac:dyDescent="0.2"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5"/>
      <c r="Y553" s="2"/>
      <c r="AA553" s="2"/>
      <c r="AB553" s="2"/>
      <c r="AC553" s="2"/>
      <c r="AD553" s="2"/>
      <c r="AE553" s="2"/>
      <c r="AF553" s="2"/>
      <c r="AG553" s="2"/>
      <c r="AH553" s="2"/>
      <c r="AI553" s="2"/>
    </row>
    <row r="554" spans="12:35" x14ac:dyDescent="0.2"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5"/>
      <c r="Y554" s="2"/>
      <c r="AA554" s="2"/>
      <c r="AB554" s="2"/>
      <c r="AC554" s="2"/>
      <c r="AD554" s="2"/>
      <c r="AE554" s="2"/>
      <c r="AF554" s="2"/>
      <c r="AG554" s="2"/>
      <c r="AH554" s="2"/>
      <c r="AI554" s="2"/>
    </row>
    <row r="555" spans="12:35" x14ac:dyDescent="0.2"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5"/>
      <c r="Y555" s="2"/>
      <c r="AA555" s="2"/>
      <c r="AB555" s="2"/>
      <c r="AC555" s="2"/>
      <c r="AD555" s="2"/>
      <c r="AE555" s="2"/>
      <c r="AF555" s="2"/>
      <c r="AG555" s="2"/>
      <c r="AH555" s="2"/>
      <c r="AI555" s="2"/>
    </row>
    <row r="556" spans="12:35" x14ac:dyDescent="0.2"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5"/>
      <c r="Y556" s="2"/>
      <c r="AA556" s="2"/>
      <c r="AB556" s="2"/>
      <c r="AC556" s="2"/>
      <c r="AD556" s="2"/>
      <c r="AE556" s="2"/>
      <c r="AF556" s="2"/>
      <c r="AG556" s="2"/>
      <c r="AH556" s="2"/>
      <c r="AI556" s="2"/>
    </row>
    <row r="557" spans="12:35" x14ac:dyDescent="0.2"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5"/>
      <c r="Y557" s="2"/>
      <c r="AA557" s="2"/>
      <c r="AB557" s="2"/>
      <c r="AC557" s="2"/>
      <c r="AD557" s="2"/>
      <c r="AE557" s="2"/>
      <c r="AF557" s="2"/>
      <c r="AG557" s="2"/>
      <c r="AH557" s="2"/>
      <c r="AI557" s="2"/>
    </row>
    <row r="558" spans="12:35" x14ac:dyDescent="0.2"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5"/>
      <c r="Y558" s="2"/>
      <c r="AA558" s="2"/>
      <c r="AB558" s="2"/>
      <c r="AC558" s="2"/>
      <c r="AD558" s="2"/>
      <c r="AE558" s="2"/>
      <c r="AF558" s="2"/>
      <c r="AG558" s="2"/>
      <c r="AH558" s="2"/>
      <c r="AI558" s="2"/>
    </row>
    <row r="559" spans="12:35" x14ac:dyDescent="0.2"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5"/>
      <c r="Y559" s="2"/>
      <c r="AA559" s="2"/>
      <c r="AB559" s="2"/>
      <c r="AC559" s="2"/>
      <c r="AD559" s="2"/>
      <c r="AE559" s="2"/>
      <c r="AF559" s="2"/>
      <c r="AG559" s="2"/>
      <c r="AH559" s="2"/>
      <c r="AI559" s="2"/>
    </row>
    <row r="560" spans="12:35" x14ac:dyDescent="0.2"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5"/>
      <c r="Y560" s="2"/>
      <c r="AA560" s="2"/>
      <c r="AB560" s="2"/>
      <c r="AC560" s="2"/>
      <c r="AD560" s="2"/>
      <c r="AE560" s="2"/>
      <c r="AF560" s="2"/>
      <c r="AG560" s="2"/>
      <c r="AH560" s="2"/>
      <c r="AI560" s="2"/>
    </row>
    <row r="561" spans="12:35" x14ac:dyDescent="0.2"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5"/>
      <c r="Y561" s="2"/>
      <c r="AA561" s="2"/>
      <c r="AB561" s="2"/>
      <c r="AC561" s="2"/>
      <c r="AD561" s="2"/>
      <c r="AE561" s="2"/>
      <c r="AF561" s="2"/>
      <c r="AG561" s="2"/>
      <c r="AH561" s="2"/>
      <c r="AI561" s="2"/>
    </row>
    <row r="562" spans="12:35" x14ac:dyDescent="0.2"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5"/>
      <c r="Y562" s="2"/>
      <c r="AA562" s="2"/>
      <c r="AB562" s="2"/>
      <c r="AC562" s="2"/>
      <c r="AD562" s="2"/>
      <c r="AE562" s="2"/>
      <c r="AF562" s="2"/>
      <c r="AG562" s="2"/>
      <c r="AH562" s="2"/>
      <c r="AI562" s="2"/>
    </row>
    <row r="563" spans="12:35" x14ac:dyDescent="0.2"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5"/>
      <c r="Y563" s="2"/>
      <c r="AA563" s="2"/>
      <c r="AB563" s="2"/>
      <c r="AC563" s="2"/>
      <c r="AD563" s="2"/>
      <c r="AE563" s="2"/>
      <c r="AF563" s="2"/>
      <c r="AG563" s="2"/>
      <c r="AH563" s="2"/>
      <c r="AI563" s="2"/>
    </row>
    <row r="564" spans="12:35" x14ac:dyDescent="0.2"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5"/>
      <c r="Y564" s="2"/>
      <c r="AA564" s="2"/>
      <c r="AB564" s="2"/>
      <c r="AC564" s="2"/>
      <c r="AD564" s="2"/>
      <c r="AE564" s="2"/>
      <c r="AF564" s="2"/>
      <c r="AG564" s="2"/>
      <c r="AH564" s="2"/>
      <c r="AI564" s="2"/>
    </row>
    <row r="565" spans="12:35" x14ac:dyDescent="0.2"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5"/>
      <c r="Y565" s="2"/>
      <c r="AA565" s="2"/>
      <c r="AB565" s="2"/>
      <c r="AC565" s="2"/>
      <c r="AD565" s="2"/>
      <c r="AE565" s="2"/>
      <c r="AF565" s="2"/>
      <c r="AG565" s="2"/>
      <c r="AH565" s="2"/>
      <c r="AI565" s="2"/>
    </row>
    <row r="566" spans="12:35" x14ac:dyDescent="0.2"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5"/>
      <c r="Y566" s="2"/>
      <c r="AA566" s="2"/>
      <c r="AB566" s="2"/>
      <c r="AC566" s="2"/>
      <c r="AD566" s="2"/>
      <c r="AE566" s="2"/>
      <c r="AF566" s="2"/>
      <c r="AG566" s="2"/>
      <c r="AH566" s="2"/>
      <c r="AI566" s="2"/>
    </row>
    <row r="567" spans="12:35" x14ac:dyDescent="0.2"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5"/>
      <c r="Y567" s="2"/>
      <c r="AA567" s="2"/>
      <c r="AB567" s="2"/>
      <c r="AC567" s="2"/>
      <c r="AD567" s="2"/>
      <c r="AE567" s="2"/>
      <c r="AF567" s="2"/>
      <c r="AG567" s="2"/>
      <c r="AH567" s="2"/>
      <c r="AI567" s="2"/>
    </row>
    <row r="568" spans="12:35" x14ac:dyDescent="0.2"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5"/>
      <c r="Y568" s="2"/>
      <c r="AA568" s="2"/>
      <c r="AB568" s="2"/>
      <c r="AC568" s="2"/>
      <c r="AD568" s="2"/>
      <c r="AE568" s="2"/>
      <c r="AF568" s="2"/>
      <c r="AG568" s="2"/>
      <c r="AH568" s="2"/>
      <c r="AI568" s="2"/>
    </row>
    <row r="569" spans="12:35" x14ac:dyDescent="0.2"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5"/>
      <c r="Y569" s="2"/>
      <c r="AA569" s="2"/>
      <c r="AB569" s="2"/>
      <c r="AC569" s="2"/>
      <c r="AD569" s="2"/>
      <c r="AE569" s="2"/>
      <c r="AF569" s="2"/>
      <c r="AG569" s="2"/>
      <c r="AH569" s="2"/>
      <c r="AI569" s="2"/>
    </row>
    <row r="570" spans="12:35" x14ac:dyDescent="0.2"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5"/>
      <c r="Y570" s="2"/>
      <c r="AA570" s="2"/>
      <c r="AB570" s="2"/>
      <c r="AC570" s="2"/>
      <c r="AD570" s="2"/>
      <c r="AE570" s="2"/>
      <c r="AF570" s="2"/>
      <c r="AG570" s="2"/>
      <c r="AH570" s="2"/>
      <c r="AI570" s="2"/>
    </row>
    <row r="571" spans="12:35" x14ac:dyDescent="0.2"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5"/>
      <c r="Y571" s="2"/>
      <c r="AA571" s="2"/>
      <c r="AB571" s="2"/>
      <c r="AC571" s="2"/>
      <c r="AD571" s="2"/>
      <c r="AE571" s="2"/>
      <c r="AF571" s="2"/>
      <c r="AG571" s="2"/>
      <c r="AH571" s="2"/>
      <c r="AI571" s="2"/>
    </row>
    <row r="572" spans="12:35" x14ac:dyDescent="0.2"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5"/>
      <c r="Y572" s="2"/>
      <c r="AA572" s="2"/>
      <c r="AB572" s="2"/>
      <c r="AC572" s="2"/>
      <c r="AD572" s="2"/>
      <c r="AE572" s="2"/>
      <c r="AF572" s="2"/>
      <c r="AG572" s="2"/>
      <c r="AH572" s="2"/>
      <c r="AI572" s="2"/>
    </row>
    <row r="573" spans="12:35" x14ac:dyDescent="0.2"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5"/>
      <c r="Y573" s="2"/>
      <c r="AA573" s="2"/>
      <c r="AB573" s="2"/>
      <c r="AC573" s="2"/>
      <c r="AD573" s="2"/>
      <c r="AE573" s="2"/>
      <c r="AF573" s="2"/>
      <c r="AG573" s="2"/>
      <c r="AH573" s="2"/>
      <c r="AI573" s="2"/>
    </row>
    <row r="574" spans="12:35" x14ac:dyDescent="0.2"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5"/>
      <c r="Y574" s="2"/>
      <c r="AA574" s="2"/>
      <c r="AB574" s="2"/>
      <c r="AC574" s="2"/>
      <c r="AD574" s="2"/>
      <c r="AE574" s="2"/>
      <c r="AF574" s="2"/>
      <c r="AG574" s="2"/>
      <c r="AH574" s="2"/>
      <c r="AI574" s="2"/>
    </row>
    <row r="575" spans="12:35" x14ac:dyDescent="0.2"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5"/>
      <c r="Y575" s="2"/>
      <c r="AA575" s="2"/>
      <c r="AB575" s="2"/>
      <c r="AC575" s="2"/>
      <c r="AD575" s="2"/>
      <c r="AE575" s="2"/>
      <c r="AF575" s="2"/>
      <c r="AG575" s="2"/>
      <c r="AH575" s="2"/>
      <c r="AI575" s="2"/>
    </row>
    <row r="576" spans="12:35" x14ac:dyDescent="0.2"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5"/>
      <c r="Y576" s="2"/>
      <c r="AA576" s="2"/>
      <c r="AB576" s="2"/>
      <c r="AC576" s="2"/>
      <c r="AD576" s="2"/>
      <c r="AE576" s="2"/>
      <c r="AF576" s="2"/>
      <c r="AG576" s="2"/>
      <c r="AH576" s="2"/>
      <c r="AI576" s="2"/>
    </row>
    <row r="577" spans="12:35" x14ac:dyDescent="0.2"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5"/>
      <c r="Y577" s="2"/>
      <c r="AA577" s="2"/>
      <c r="AB577" s="2"/>
      <c r="AC577" s="2"/>
      <c r="AD577" s="2"/>
      <c r="AE577" s="2"/>
      <c r="AF577" s="2"/>
      <c r="AG577" s="2"/>
      <c r="AH577" s="2"/>
      <c r="AI577" s="2"/>
    </row>
    <row r="578" spans="12:35" x14ac:dyDescent="0.2"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5"/>
      <c r="Y578" s="2"/>
      <c r="AA578" s="2"/>
      <c r="AB578" s="2"/>
      <c r="AC578" s="2"/>
      <c r="AD578" s="2"/>
      <c r="AE578" s="2"/>
      <c r="AF578" s="2"/>
      <c r="AG578" s="2"/>
      <c r="AH578" s="2"/>
      <c r="AI578" s="2"/>
    </row>
    <row r="579" spans="12:35" x14ac:dyDescent="0.2"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5"/>
      <c r="Y579" s="2"/>
      <c r="AA579" s="2"/>
      <c r="AB579" s="2"/>
      <c r="AC579" s="2"/>
      <c r="AD579" s="2"/>
      <c r="AE579" s="2"/>
      <c r="AF579" s="2"/>
      <c r="AG579" s="2"/>
      <c r="AH579" s="2"/>
      <c r="AI579" s="2"/>
    </row>
    <row r="580" spans="12:35" x14ac:dyDescent="0.2"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5"/>
      <c r="Y580" s="2"/>
      <c r="AA580" s="2"/>
      <c r="AB580" s="2"/>
      <c r="AC580" s="2"/>
      <c r="AD580" s="2"/>
      <c r="AE580" s="2"/>
      <c r="AF580" s="2"/>
      <c r="AG580" s="2"/>
      <c r="AH580" s="2"/>
      <c r="AI580" s="2"/>
    </row>
    <row r="581" spans="12:35" x14ac:dyDescent="0.2"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5"/>
      <c r="Y581" s="2"/>
      <c r="AA581" s="2"/>
      <c r="AB581" s="2"/>
      <c r="AC581" s="2"/>
      <c r="AD581" s="2"/>
      <c r="AE581" s="2"/>
      <c r="AF581" s="2"/>
      <c r="AG581" s="2"/>
      <c r="AH581" s="2"/>
      <c r="AI581" s="2"/>
    </row>
    <row r="582" spans="12:35" x14ac:dyDescent="0.2"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5"/>
      <c r="Y582" s="2"/>
      <c r="AA582" s="2"/>
      <c r="AB582" s="2"/>
      <c r="AC582" s="2"/>
      <c r="AD582" s="2"/>
      <c r="AE582" s="2"/>
      <c r="AF582" s="2"/>
      <c r="AG582" s="2"/>
      <c r="AH582" s="2"/>
      <c r="AI582" s="2"/>
    </row>
    <row r="583" spans="12:35" x14ac:dyDescent="0.2"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5"/>
      <c r="Y583" s="2"/>
      <c r="AA583" s="2"/>
      <c r="AB583" s="2"/>
      <c r="AC583" s="2"/>
      <c r="AD583" s="2"/>
      <c r="AE583" s="2"/>
      <c r="AF583" s="2"/>
      <c r="AG583" s="2"/>
      <c r="AH583" s="2"/>
      <c r="AI583" s="2"/>
    </row>
    <row r="584" spans="12:35" x14ac:dyDescent="0.2"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5"/>
      <c r="Y584" s="2"/>
      <c r="AA584" s="2"/>
      <c r="AB584" s="2"/>
      <c r="AC584" s="2"/>
      <c r="AD584" s="2"/>
      <c r="AE584" s="2"/>
      <c r="AF584" s="2"/>
      <c r="AG584" s="2"/>
      <c r="AH584" s="2"/>
      <c r="AI584" s="2"/>
    </row>
    <row r="585" spans="12:35" x14ac:dyDescent="0.2"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5"/>
      <c r="Y585" s="2"/>
      <c r="AA585" s="2"/>
      <c r="AB585" s="2"/>
      <c r="AC585" s="2"/>
      <c r="AD585" s="2"/>
      <c r="AE585" s="2"/>
      <c r="AF585" s="2"/>
      <c r="AG585" s="2"/>
      <c r="AH585" s="2"/>
      <c r="AI585" s="2"/>
    </row>
    <row r="586" spans="12:35" x14ac:dyDescent="0.2"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5"/>
      <c r="Y586" s="2"/>
      <c r="AA586" s="2"/>
      <c r="AB586" s="2"/>
      <c r="AC586" s="2"/>
      <c r="AD586" s="2"/>
      <c r="AE586" s="2"/>
      <c r="AF586" s="2"/>
      <c r="AG586" s="2"/>
      <c r="AH586" s="2"/>
      <c r="AI586" s="2"/>
    </row>
    <row r="587" spans="12:35" x14ac:dyDescent="0.2"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5"/>
      <c r="Y587" s="2"/>
      <c r="AA587" s="2"/>
      <c r="AB587" s="2"/>
      <c r="AC587" s="2"/>
      <c r="AD587" s="2"/>
      <c r="AE587" s="2"/>
      <c r="AF587" s="2"/>
      <c r="AG587" s="2"/>
      <c r="AH587" s="2"/>
      <c r="AI587" s="2"/>
    </row>
    <row r="588" spans="12:35" x14ac:dyDescent="0.2"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5"/>
      <c r="Y588" s="2"/>
      <c r="AA588" s="2"/>
      <c r="AB588" s="2"/>
      <c r="AC588" s="2"/>
      <c r="AD588" s="2"/>
      <c r="AE588" s="2"/>
      <c r="AF588" s="2"/>
      <c r="AG588" s="2"/>
      <c r="AH588" s="2"/>
      <c r="AI588" s="2"/>
    </row>
    <row r="589" spans="12:35" x14ac:dyDescent="0.2"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5"/>
      <c r="Y589" s="2"/>
      <c r="AA589" s="2"/>
      <c r="AB589" s="2"/>
      <c r="AC589" s="2"/>
      <c r="AD589" s="2"/>
      <c r="AE589" s="2"/>
      <c r="AF589" s="2"/>
      <c r="AG589" s="2"/>
      <c r="AH589" s="2"/>
      <c r="AI589" s="2"/>
    </row>
    <row r="590" spans="12:35" x14ac:dyDescent="0.2"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5"/>
      <c r="Y590" s="2"/>
      <c r="AA590" s="2"/>
      <c r="AB590" s="2"/>
      <c r="AC590" s="2"/>
      <c r="AD590" s="2"/>
      <c r="AE590" s="2"/>
      <c r="AF590" s="2"/>
      <c r="AG590" s="2"/>
      <c r="AH590" s="2"/>
      <c r="AI590" s="2"/>
    </row>
    <row r="591" spans="12:35" x14ac:dyDescent="0.2"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5"/>
      <c r="Y591" s="2"/>
      <c r="AA591" s="2"/>
      <c r="AB591" s="2"/>
      <c r="AC591" s="2"/>
      <c r="AD591" s="2"/>
      <c r="AE591" s="2"/>
      <c r="AF591" s="2"/>
      <c r="AG591" s="2"/>
      <c r="AH591" s="2"/>
      <c r="AI591" s="2"/>
    </row>
    <row r="592" spans="12:35" x14ac:dyDescent="0.2"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5"/>
      <c r="Y592" s="2"/>
      <c r="AA592" s="2"/>
      <c r="AB592" s="2"/>
      <c r="AC592" s="2"/>
      <c r="AD592" s="2"/>
      <c r="AE592" s="2"/>
      <c r="AF592" s="2"/>
      <c r="AG592" s="2"/>
      <c r="AH592" s="2"/>
      <c r="AI592" s="2"/>
    </row>
    <row r="593" spans="12:35" x14ac:dyDescent="0.2"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5"/>
      <c r="Y593" s="2"/>
      <c r="AA593" s="2"/>
      <c r="AB593" s="2"/>
      <c r="AC593" s="2"/>
      <c r="AD593" s="2"/>
      <c r="AE593" s="2"/>
      <c r="AF593" s="2"/>
      <c r="AG593" s="2"/>
      <c r="AH593" s="2"/>
      <c r="AI593" s="2"/>
    </row>
    <row r="594" spans="12:35" x14ac:dyDescent="0.2"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5"/>
      <c r="Y594" s="2"/>
      <c r="AA594" s="2"/>
      <c r="AB594" s="2"/>
      <c r="AC594" s="2"/>
      <c r="AD594" s="2"/>
      <c r="AE594" s="2"/>
      <c r="AF594" s="2"/>
      <c r="AG594" s="2"/>
      <c r="AH594" s="2"/>
      <c r="AI594" s="2"/>
    </row>
    <row r="595" spans="12:35" x14ac:dyDescent="0.2"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5"/>
      <c r="Y595" s="2"/>
      <c r="AA595" s="2"/>
      <c r="AB595" s="2"/>
      <c r="AC595" s="2"/>
      <c r="AD595" s="2"/>
      <c r="AE595" s="2"/>
      <c r="AF595" s="2"/>
      <c r="AG595" s="2"/>
      <c r="AH595" s="2"/>
      <c r="AI595" s="2"/>
    </row>
    <row r="596" spans="12:35" x14ac:dyDescent="0.2"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5"/>
      <c r="Y596" s="2"/>
      <c r="AA596" s="2"/>
      <c r="AB596" s="2"/>
      <c r="AC596" s="2"/>
      <c r="AD596" s="2"/>
      <c r="AE596" s="2"/>
      <c r="AF596" s="2"/>
      <c r="AG596" s="2"/>
      <c r="AH596" s="2"/>
      <c r="AI596" s="2"/>
    </row>
    <row r="597" spans="12:35" x14ac:dyDescent="0.2"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5"/>
      <c r="Y597" s="2"/>
      <c r="AA597" s="2"/>
      <c r="AB597" s="2"/>
      <c r="AC597" s="2"/>
      <c r="AD597" s="2"/>
      <c r="AE597" s="2"/>
      <c r="AF597" s="2"/>
      <c r="AG597" s="2"/>
      <c r="AH597" s="2"/>
      <c r="AI597" s="2"/>
    </row>
    <row r="598" spans="12:35" x14ac:dyDescent="0.2"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5"/>
      <c r="Y598" s="2"/>
      <c r="AA598" s="2"/>
      <c r="AB598" s="2"/>
      <c r="AC598" s="2"/>
      <c r="AD598" s="2"/>
      <c r="AE598" s="2"/>
      <c r="AF598" s="2"/>
      <c r="AG598" s="2"/>
      <c r="AH598" s="2"/>
      <c r="AI598" s="2"/>
    </row>
    <row r="599" spans="12:35" x14ac:dyDescent="0.2"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5"/>
      <c r="Y599" s="2"/>
      <c r="AA599" s="2"/>
      <c r="AB599" s="2"/>
      <c r="AC599" s="2"/>
      <c r="AD599" s="2"/>
      <c r="AE599" s="2"/>
      <c r="AF599" s="2"/>
      <c r="AG599" s="2"/>
      <c r="AH599" s="2"/>
      <c r="AI599" s="2"/>
    </row>
    <row r="600" spans="12:35" x14ac:dyDescent="0.2"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5"/>
      <c r="Y600" s="2"/>
      <c r="AA600" s="2"/>
      <c r="AB600" s="2"/>
      <c r="AC600" s="2"/>
      <c r="AD600" s="2"/>
      <c r="AE600" s="2"/>
      <c r="AF600" s="2"/>
      <c r="AG600" s="2"/>
      <c r="AH600" s="2"/>
      <c r="AI600" s="2"/>
    </row>
    <row r="601" spans="12:35" x14ac:dyDescent="0.2"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5"/>
      <c r="Y601" s="2"/>
      <c r="AA601" s="2"/>
      <c r="AB601" s="2"/>
      <c r="AC601" s="2"/>
      <c r="AD601" s="2"/>
      <c r="AE601" s="2"/>
      <c r="AF601" s="2"/>
      <c r="AG601" s="2"/>
      <c r="AH601" s="2"/>
      <c r="AI601" s="2"/>
    </row>
    <row r="602" spans="12:35" x14ac:dyDescent="0.2"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5"/>
      <c r="Y602" s="2"/>
      <c r="AA602" s="2"/>
      <c r="AB602" s="2"/>
      <c r="AC602" s="2"/>
      <c r="AD602" s="2"/>
      <c r="AE602" s="2"/>
      <c r="AF602" s="2"/>
      <c r="AG602" s="2"/>
      <c r="AH602" s="2"/>
      <c r="AI602" s="2"/>
    </row>
    <row r="603" spans="12:35" x14ac:dyDescent="0.2"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5"/>
      <c r="Y603" s="2"/>
      <c r="AA603" s="2"/>
      <c r="AB603" s="2"/>
      <c r="AC603" s="2"/>
      <c r="AD603" s="2"/>
      <c r="AE603" s="2"/>
      <c r="AF603" s="2"/>
      <c r="AG603" s="2"/>
      <c r="AH603" s="2"/>
      <c r="AI603" s="2"/>
    </row>
    <row r="604" spans="12:35" x14ac:dyDescent="0.2"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5"/>
      <c r="Y604" s="2"/>
      <c r="AA604" s="2"/>
      <c r="AB604" s="2"/>
      <c r="AC604" s="2"/>
      <c r="AD604" s="2"/>
      <c r="AE604" s="2"/>
      <c r="AF604" s="2"/>
      <c r="AG604" s="2"/>
      <c r="AH604" s="2"/>
      <c r="AI604" s="2"/>
    </row>
    <row r="605" spans="12:35" x14ac:dyDescent="0.2"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5"/>
      <c r="Y605" s="2"/>
      <c r="AA605" s="2"/>
      <c r="AB605" s="2"/>
      <c r="AC605" s="2"/>
      <c r="AD605" s="2"/>
      <c r="AE605" s="2"/>
      <c r="AF605" s="2"/>
      <c r="AG605" s="2"/>
      <c r="AH605" s="2"/>
      <c r="AI605" s="2"/>
    </row>
    <row r="606" spans="12:35" x14ac:dyDescent="0.2"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5"/>
      <c r="Y606" s="2"/>
      <c r="AA606" s="2"/>
      <c r="AB606" s="2"/>
      <c r="AC606" s="2"/>
      <c r="AD606" s="2"/>
      <c r="AE606" s="2"/>
      <c r="AF606" s="2"/>
      <c r="AG606" s="2"/>
      <c r="AH606" s="2"/>
      <c r="AI606" s="2"/>
    </row>
    <row r="607" spans="12:35" x14ac:dyDescent="0.2"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5"/>
      <c r="Y607" s="2"/>
      <c r="AA607" s="2"/>
      <c r="AB607" s="2"/>
      <c r="AC607" s="2"/>
      <c r="AD607" s="2"/>
      <c r="AE607" s="2"/>
      <c r="AF607" s="2"/>
      <c r="AG607" s="2"/>
      <c r="AH607" s="2"/>
      <c r="AI607" s="2"/>
    </row>
    <row r="608" spans="12:35" x14ac:dyDescent="0.2"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5"/>
      <c r="Y608" s="2"/>
      <c r="AA608" s="2"/>
      <c r="AB608" s="2"/>
      <c r="AC608" s="2"/>
      <c r="AD608" s="2"/>
      <c r="AE608" s="2"/>
      <c r="AF608" s="2"/>
      <c r="AG608" s="2"/>
      <c r="AH608" s="2"/>
      <c r="AI608" s="2"/>
    </row>
    <row r="609" spans="12:35" x14ac:dyDescent="0.2"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5"/>
      <c r="Y609" s="2"/>
      <c r="AA609" s="2"/>
      <c r="AB609" s="2"/>
      <c r="AC609" s="2"/>
      <c r="AD609" s="2"/>
      <c r="AE609" s="2"/>
      <c r="AF609" s="2"/>
      <c r="AG609" s="2"/>
      <c r="AH609" s="2"/>
      <c r="AI609" s="2"/>
    </row>
    <row r="610" spans="12:35" x14ac:dyDescent="0.2"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5"/>
      <c r="Y610" s="2"/>
      <c r="AA610" s="2"/>
      <c r="AB610" s="2"/>
      <c r="AC610" s="2"/>
      <c r="AD610" s="2"/>
      <c r="AE610" s="2"/>
      <c r="AF610" s="2"/>
      <c r="AG610" s="2"/>
      <c r="AH610" s="2"/>
      <c r="AI610" s="2"/>
    </row>
    <row r="611" spans="12:35" x14ac:dyDescent="0.2"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5"/>
      <c r="Y611" s="2"/>
      <c r="AA611" s="2"/>
      <c r="AB611" s="2"/>
      <c r="AC611" s="2"/>
      <c r="AD611" s="2"/>
      <c r="AE611" s="2"/>
      <c r="AF611" s="2"/>
      <c r="AG611" s="2"/>
      <c r="AH611" s="2"/>
      <c r="AI611" s="2"/>
    </row>
    <row r="612" spans="12:35" x14ac:dyDescent="0.2"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5"/>
      <c r="Y612" s="2"/>
      <c r="AA612" s="2"/>
      <c r="AB612" s="2"/>
      <c r="AC612" s="2"/>
      <c r="AD612" s="2"/>
      <c r="AE612" s="2"/>
      <c r="AF612" s="2"/>
      <c r="AG612" s="2"/>
      <c r="AH612" s="2"/>
      <c r="AI612" s="2"/>
    </row>
    <row r="613" spans="12:35" x14ac:dyDescent="0.2"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5"/>
      <c r="Y613" s="2"/>
      <c r="AA613" s="2"/>
      <c r="AB613" s="2"/>
      <c r="AC613" s="2"/>
      <c r="AD613" s="2"/>
      <c r="AE613" s="2"/>
      <c r="AF613" s="2"/>
      <c r="AG613" s="2"/>
      <c r="AH613" s="2"/>
      <c r="AI613" s="2"/>
    </row>
    <row r="614" spans="12:35" x14ac:dyDescent="0.2"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5"/>
      <c r="Y614" s="2"/>
      <c r="AA614" s="2"/>
      <c r="AB614" s="2"/>
      <c r="AC614" s="2"/>
      <c r="AD614" s="2"/>
      <c r="AE614" s="2"/>
      <c r="AF614" s="2"/>
      <c r="AG614" s="2"/>
      <c r="AH614" s="2"/>
      <c r="AI614" s="2"/>
    </row>
    <row r="615" spans="12:35" x14ac:dyDescent="0.2"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5"/>
      <c r="Y615" s="2"/>
      <c r="AA615" s="2"/>
      <c r="AB615" s="2"/>
      <c r="AC615" s="2"/>
      <c r="AD615" s="2"/>
      <c r="AE615" s="2"/>
      <c r="AF615" s="2"/>
      <c r="AG615" s="2"/>
      <c r="AH615" s="2"/>
      <c r="AI615" s="2"/>
    </row>
    <row r="616" spans="12:35" x14ac:dyDescent="0.2"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5"/>
      <c r="Y616" s="2"/>
      <c r="AA616" s="2"/>
      <c r="AB616" s="2"/>
      <c r="AC616" s="2"/>
      <c r="AD616" s="2"/>
      <c r="AE616" s="2"/>
      <c r="AF616" s="2"/>
      <c r="AG616" s="2"/>
      <c r="AH616" s="2"/>
      <c r="AI616" s="2"/>
    </row>
    <row r="617" spans="12:35" x14ac:dyDescent="0.2"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5"/>
      <c r="Y617" s="2"/>
      <c r="AA617" s="2"/>
      <c r="AB617" s="2"/>
      <c r="AC617" s="2"/>
      <c r="AD617" s="2"/>
      <c r="AE617" s="2"/>
      <c r="AF617" s="2"/>
      <c r="AG617" s="2"/>
      <c r="AH617" s="2"/>
      <c r="AI617" s="2"/>
    </row>
    <row r="618" spans="12:35" x14ac:dyDescent="0.2"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5"/>
      <c r="Y618" s="2"/>
      <c r="AA618" s="2"/>
      <c r="AB618" s="2"/>
      <c r="AC618" s="2"/>
      <c r="AD618" s="2"/>
      <c r="AE618" s="2"/>
      <c r="AF618" s="2"/>
      <c r="AG618" s="2"/>
      <c r="AH618" s="2"/>
      <c r="AI618" s="2"/>
    </row>
    <row r="619" spans="12:35" x14ac:dyDescent="0.2"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5"/>
      <c r="Y619" s="2"/>
      <c r="AA619" s="2"/>
      <c r="AB619" s="2"/>
      <c r="AC619" s="2"/>
      <c r="AD619" s="2"/>
      <c r="AE619" s="2"/>
      <c r="AF619" s="2"/>
      <c r="AG619" s="2"/>
      <c r="AH619" s="2"/>
      <c r="AI619" s="2"/>
    </row>
    <row r="620" spans="12:35" x14ac:dyDescent="0.2"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5"/>
      <c r="Y620" s="2"/>
      <c r="AA620" s="2"/>
      <c r="AB620" s="2"/>
      <c r="AC620" s="2"/>
      <c r="AD620" s="2"/>
      <c r="AE620" s="2"/>
      <c r="AF620" s="2"/>
      <c r="AG620" s="2"/>
      <c r="AH620" s="2"/>
      <c r="AI620" s="2"/>
    </row>
    <row r="621" spans="12:35" x14ac:dyDescent="0.2"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5"/>
      <c r="Y621" s="2"/>
      <c r="AA621" s="2"/>
      <c r="AB621" s="2"/>
      <c r="AC621" s="2"/>
      <c r="AD621" s="2"/>
      <c r="AE621" s="2"/>
      <c r="AF621" s="2"/>
      <c r="AG621" s="2"/>
      <c r="AH621" s="2"/>
      <c r="AI621" s="2"/>
    </row>
    <row r="622" spans="12:35" x14ac:dyDescent="0.2"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5"/>
      <c r="Y622" s="2"/>
      <c r="AA622" s="2"/>
      <c r="AB622" s="2"/>
      <c r="AC622" s="2"/>
      <c r="AD622" s="2"/>
      <c r="AE622" s="2"/>
      <c r="AF622" s="2"/>
      <c r="AG622" s="2"/>
      <c r="AH622" s="2"/>
      <c r="AI622" s="2"/>
    </row>
    <row r="623" spans="12:35" x14ac:dyDescent="0.2"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5"/>
      <c r="Y623" s="2"/>
      <c r="AA623" s="2"/>
      <c r="AB623" s="2"/>
      <c r="AC623" s="2"/>
      <c r="AD623" s="2"/>
      <c r="AE623" s="2"/>
      <c r="AF623" s="2"/>
      <c r="AG623" s="2"/>
      <c r="AH623" s="2"/>
      <c r="AI623" s="2"/>
    </row>
    <row r="624" spans="12:35" x14ac:dyDescent="0.2"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5"/>
      <c r="Y624" s="2"/>
      <c r="AA624" s="2"/>
      <c r="AB624" s="2"/>
      <c r="AC624" s="2"/>
      <c r="AD624" s="2"/>
      <c r="AE624" s="2"/>
      <c r="AF624" s="2"/>
      <c r="AG624" s="2"/>
      <c r="AH624" s="2"/>
      <c r="AI624" s="2"/>
    </row>
    <row r="625" spans="12:35" x14ac:dyDescent="0.2"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5"/>
      <c r="Y625" s="2"/>
      <c r="AA625" s="2"/>
      <c r="AB625" s="2"/>
      <c r="AC625" s="2"/>
      <c r="AD625" s="2"/>
      <c r="AE625" s="2"/>
      <c r="AF625" s="2"/>
      <c r="AG625" s="2"/>
      <c r="AH625" s="2"/>
      <c r="AI625" s="2"/>
    </row>
    <row r="626" spans="12:35" x14ac:dyDescent="0.2"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5"/>
      <c r="Y626" s="2"/>
      <c r="AA626" s="2"/>
      <c r="AB626" s="2"/>
      <c r="AC626" s="2"/>
      <c r="AD626" s="2"/>
      <c r="AE626" s="2"/>
      <c r="AF626" s="2"/>
      <c r="AG626" s="2"/>
      <c r="AH626" s="2"/>
      <c r="AI626" s="2"/>
    </row>
    <row r="627" spans="12:35" x14ac:dyDescent="0.2"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5"/>
      <c r="Y627" s="2"/>
      <c r="AA627" s="2"/>
      <c r="AB627" s="2"/>
      <c r="AC627" s="2"/>
      <c r="AD627" s="2"/>
      <c r="AE627" s="2"/>
      <c r="AF627" s="2"/>
      <c r="AG627" s="2"/>
      <c r="AH627" s="2"/>
      <c r="AI627" s="2"/>
    </row>
    <row r="628" spans="12:35" x14ac:dyDescent="0.2"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5"/>
      <c r="Y628" s="2"/>
      <c r="AA628" s="2"/>
      <c r="AB628" s="2"/>
      <c r="AC628" s="2"/>
      <c r="AD628" s="2"/>
      <c r="AE628" s="2"/>
      <c r="AF628" s="2"/>
      <c r="AG628" s="2"/>
      <c r="AH628" s="2"/>
      <c r="AI628" s="2"/>
    </row>
    <row r="629" spans="12:35" x14ac:dyDescent="0.2"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5"/>
      <c r="Y629" s="2"/>
      <c r="AA629" s="2"/>
      <c r="AB629" s="2"/>
      <c r="AC629" s="2"/>
      <c r="AD629" s="2"/>
      <c r="AE629" s="2"/>
      <c r="AF629" s="2"/>
      <c r="AG629" s="2"/>
      <c r="AH629" s="2"/>
      <c r="AI629" s="2"/>
    </row>
    <row r="630" spans="12:35" x14ac:dyDescent="0.2"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5"/>
      <c r="Y630" s="2"/>
      <c r="AA630" s="2"/>
      <c r="AB630" s="2"/>
      <c r="AC630" s="2"/>
      <c r="AD630" s="2"/>
      <c r="AE630" s="2"/>
      <c r="AF630" s="2"/>
      <c r="AG630" s="2"/>
      <c r="AH630" s="2"/>
      <c r="AI630" s="2"/>
    </row>
    <row r="631" spans="12:35" x14ac:dyDescent="0.2"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5"/>
      <c r="Y631" s="2"/>
      <c r="AA631" s="2"/>
      <c r="AB631" s="2"/>
      <c r="AC631" s="2"/>
      <c r="AD631" s="2"/>
      <c r="AE631" s="2"/>
      <c r="AF631" s="2"/>
      <c r="AG631" s="2"/>
      <c r="AH631" s="2"/>
      <c r="AI631" s="2"/>
    </row>
    <row r="632" spans="12:35" x14ac:dyDescent="0.2"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5"/>
      <c r="Y632" s="2"/>
      <c r="AA632" s="2"/>
      <c r="AB632" s="2"/>
      <c r="AC632" s="2"/>
      <c r="AD632" s="2"/>
      <c r="AE632" s="2"/>
      <c r="AF632" s="2"/>
      <c r="AG632" s="2"/>
      <c r="AH632" s="2"/>
      <c r="AI632" s="2"/>
    </row>
    <row r="633" spans="12:35" x14ac:dyDescent="0.2"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5"/>
      <c r="Y633" s="2"/>
      <c r="AA633" s="2"/>
      <c r="AB633" s="2"/>
      <c r="AC633" s="2"/>
      <c r="AD633" s="2"/>
      <c r="AE633" s="2"/>
      <c r="AF633" s="2"/>
      <c r="AG633" s="2"/>
      <c r="AH633" s="2"/>
      <c r="AI633" s="2"/>
    </row>
    <row r="634" spans="12:35" x14ac:dyDescent="0.2"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5"/>
      <c r="Y634" s="2"/>
      <c r="AA634" s="2"/>
      <c r="AB634" s="2"/>
      <c r="AC634" s="2"/>
      <c r="AD634" s="2"/>
      <c r="AE634" s="2"/>
      <c r="AF634" s="2"/>
      <c r="AG634" s="2"/>
      <c r="AH634" s="2"/>
      <c r="AI634" s="2"/>
    </row>
    <row r="635" spans="12:35" x14ac:dyDescent="0.2"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5"/>
      <c r="Y635" s="2"/>
      <c r="AA635" s="2"/>
      <c r="AB635" s="2"/>
      <c r="AC635" s="2"/>
      <c r="AD635" s="2"/>
      <c r="AE635" s="2"/>
      <c r="AF635" s="2"/>
      <c r="AG635" s="2"/>
      <c r="AH635" s="2"/>
      <c r="AI635" s="2"/>
    </row>
    <row r="636" spans="12:35" x14ac:dyDescent="0.2"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5"/>
      <c r="Y636" s="2"/>
      <c r="AA636" s="2"/>
      <c r="AB636" s="2"/>
      <c r="AC636" s="2"/>
      <c r="AD636" s="2"/>
      <c r="AE636" s="2"/>
      <c r="AF636" s="2"/>
      <c r="AG636" s="2"/>
      <c r="AH636" s="2"/>
      <c r="AI636" s="2"/>
    </row>
    <row r="637" spans="12:35" x14ac:dyDescent="0.2"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5"/>
      <c r="Y637" s="2"/>
      <c r="AA637" s="2"/>
      <c r="AB637" s="2"/>
      <c r="AC637" s="2"/>
      <c r="AD637" s="2"/>
      <c r="AE637" s="2"/>
      <c r="AF637" s="2"/>
      <c r="AG637" s="2"/>
      <c r="AH637" s="2"/>
      <c r="AI637" s="2"/>
    </row>
    <row r="638" spans="12:35" x14ac:dyDescent="0.2"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5"/>
      <c r="Y638" s="2"/>
      <c r="AA638" s="2"/>
      <c r="AB638" s="2"/>
      <c r="AC638" s="2"/>
      <c r="AD638" s="2"/>
      <c r="AE638" s="2"/>
      <c r="AF638" s="2"/>
      <c r="AG638" s="2"/>
      <c r="AH638" s="2"/>
      <c r="AI638" s="2"/>
    </row>
    <row r="639" spans="12:35" x14ac:dyDescent="0.2"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5"/>
      <c r="Y639" s="2"/>
      <c r="AA639" s="2"/>
      <c r="AB639" s="2"/>
      <c r="AC639" s="2"/>
      <c r="AD639" s="2"/>
      <c r="AE639" s="2"/>
      <c r="AF639" s="2"/>
      <c r="AG639" s="2"/>
      <c r="AH639" s="2"/>
      <c r="AI639" s="2"/>
    </row>
    <row r="640" spans="12:35" x14ac:dyDescent="0.2"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5"/>
      <c r="Y640" s="2"/>
      <c r="AA640" s="2"/>
      <c r="AB640" s="2"/>
      <c r="AC640" s="2"/>
      <c r="AD640" s="2"/>
      <c r="AE640" s="2"/>
      <c r="AF640" s="2"/>
      <c r="AG640" s="2"/>
      <c r="AH640" s="2"/>
      <c r="AI640" s="2"/>
    </row>
    <row r="641" spans="12:35" x14ac:dyDescent="0.2"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5"/>
      <c r="Y641" s="2"/>
      <c r="AA641" s="2"/>
      <c r="AB641" s="2"/>
      <c r="AC641" s="2"/>
      <c r="AD641" s="2"/>
      <c r="AE641" s="2"/>
      <c r="AF641" s="2"/>
      <c r="AG641" s="2"/>
      <c r="AH641" s="2"/>
      <c r="AI641" s="2"/>
    </row>
    <row r="642" spans="12:35" x14ac:dyDescent="0.2"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5"/>
      <c r="Y642" s="2"/>
      <c r="AA642" s="2"/>
      <c r="AB642" s="2"/>
      <c r="AC642" s="2"/>
      <c r="AD642" s="2"/>
      <c r="AE642" s="2"/>
      <c r="AF642" s="2"/>
      <c r="AG642" s="2"/>
      <c r="AH642" s="2"/>
      <c r="AI642" s="2"/>
    </row>
    <row r="643" spans="12:35" x14ac:dyDescent="0.2"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5"/>
      <c r="Y643" s="2"/>
      <c r="AA643" s="2"/>
      <c r="AB643" s="2"/>
      <c r="AC643" s="2"/>
      <c r="AD643" s="2"/>
      <c r="AE643" s="2"/>
      <c r="AF643" s="2"/>
      <c r="AG643" s="2"/>
      <c r="AH643" s="2"/>
      <c r="AI643" s="2"/>
    </row>
    <row r="644" spans="12:35" x14ac:dyDescent="0.2"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5"/>
      <c r="Y644" s="2"/>
      <c r="AA644" s="2"/>
      <c r="AB644" s="2"/>
      <c r="AC644" s="2"/>
      <c r="AD644" s="2"/>
      <c r="AE644" s="2"/>
      <c r="AF644" s="2"/>
      <c r="AG644" s="2"/>
      <c r="AH644" s="2"/>
      <c r="AI644" s="2"/>
    </row>
    <row r="645" spans="12:35" x14ac:dyDescent="0.2"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5"/>
      <c r="Y645" s="2"/>
      <c r="AA645" s="2"/>
      <c r="AB645" s="2"/>
      <c r="AC645" s="2"/>
      <c r="AD645" s="2"/>
      <c r="AE645" s="2"/>
      <c r="AF645" s="2"/>
      <c r="AG645" s="2"/>
      <c r="AH645" s="2"/>
      <c r="AI645" s="2"/>
    </row>
    <row r="646" spans="12:35" x14ac:dyDescent="0.2"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5"/>
      <c r="Y646" s="2"/>
      <c r="AA646" s="2"/>
      <c r="AB646" s="2"/>
      <c r="AC646" s="2"/>
      <c r="AD646" s="2"/>
      <c r="AE646" s="2"/>
      <c r="AF646" s="2"/>
      <c r="AG646" s="2"/>
      <c r="AH646" s="2"/>
      <c r="AI646" s="2"/>
    </row>
    <row r="647" spans="12:35" x14ac:dyDescent="0.2"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5"/>
      <c r="Y647" s="2"/>
      <c r="AA647" s="2"/>
      <c r="AB647" s="2"/>
      <c r="AC647" s="2"/>
      <c r="AD647" s="2"/>
      <c r="AE647" s="2"/>
      <c r="AF647" s="2"/>
      <c r="AG647" s="2"/>
      <c r="AH647" s="2"/>
      <c r="AI647" s="2"/>
    </row>
    <row r="648" spans="12:35" x14ac:dyDescent="0.2"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5"/>
      <c r="Y648" s="2"/>
      <c r="AA648" s="2"/>
      <c r="AB648" s="2"/>
      <c r="AC648" s="2"/>
      <c r="AD648" s="2"/>
      <c r="AE648" s="2"/>
      <c r="AF648" s="2"/>
      <c r="AG648" s="2"/>
      <c r="AH648" s="2"/>
      <c r="AI648" s="2"/>
    </row>
    <row r="649" spans="12:35" x14ac:dyDescent="0.2"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5"/>
      <c r="Y649" s="2"/>
      <c r="AA649" s="2"/>
      <c r="AB649" s="2"/>
      <c r="AC649" s="2"/>
      <c r="AD649" s="2"/>
      <c r="AE649" s="2"/>
      <c r="AF649" s="2"/>
      <c r="AG649" s="2"/>
      <c r="AH649" s="2"/>
      <c r="AI649" s="2"/>
    </row>
    <row r="650" spans="12:35" x14ac:dyDescent="0.2"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5"/>
      <c r="Y650" s="2"/>
      <c r="AA650" s="2"/>
      <c r="AB650" s="2"/>
      <c r="AC650" s="2"/>
      <c r="AD650" s="2"/>
      <c r="AE650" s="2"/>
      <c r="AF650" s="2"/>
      <c r="AG650" s="2"/>
      <c r="AH650" s="2"/>
      <c r="AI650" s="2"/>
    </row>
    <row r="651" spans="12:35" x14ac:dyDescent="0.2"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5"/>
      <c r="Y651" s="2"/>
      <c r="AA651" s="2"/>
      <c r="AB651" s="2"/>
      <c r="AC651" s="2"/>
      <c r="AD651" s="2"/>
      <c r="AE651" s="2"/>
      <c r="AF651" s="2"/>
      <c r="AG651" s="2"/>
      <c r="AH651" s="2"/>
      <c r="AI651" s="2"/>
    </row>
    <row r="652" spans="12:35" x14ac:dyDescent="0.2"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5"/>
      <c r="Y652" s="2"/>
      <c r="AA652" s="2"/>
      <c r="AB652" s="2"/>
      <c r="AC652" s="2"/>
      <c r="AD652" s="2"/>
      <c r="AE652" s="2"/>
      <c r="AF652" s="2"/>
      <c r="AG652" s="2"/>
      <c r="AH652" s="2"/>
      <c r="AI652" s="2"/>
    </row>
    <row r="653" spans="12:35" x14ac:dyDescent="0.2"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5"/>
      <c r="Y653" s="2"/>
      <c r="AA653" s="2"/>
      <c r="AB653" s="2"/>
      <c r="AC653" s="2"/>
      <c r="AD653" s="2"/>
      <c r="AE653" s="2"/>
      <c r="AF653" s="2"/>
      <c r="AG653" s="2"/>
      <c r="AH653" s="2"/>
      <c r="AI653" s="2"/>
    </row>
    <row r="654" spans="12:35" x14ac:dyDescent="0.2"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5"/>
      <c r="Y654" s="2"/>
      <c r="AA654" s="2"/>
      <c r="AB654" s="2"/>
      <c r="AC654" s="2"/>
      <c r="AD654" s="2"/>
      <c r="AE654" s="2"/>
      <c r="AF654" s="2"/>
      <c r="AG654" s="2"/>
      <c r="AH654" s="2"/>
      <c r="AI654" s="2"/>
    </row>
    <row r="655" spans="12:35" x14ac:dyDescent="0.2"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5"/>
      <c r="Y655" s="2"/>
      <c r="AA655" s="2"/>
      <c r="AB655" s="2"/>
      <c r="AC655" s="2"/>
      <c r="AD655" s="2"/>
      <c r="AE655" s="2"/>
      <c r="AF655" s="2"/>
      <c r="AG655" s="2"/>
      <c r="AH655" s="2"/>
      <c r="AI655" s="2"/>
    </row>
    <row r="656" spans="12:35" x14ac:dyDescent="0.2"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5"/>
      <c r="Y656" s="2"/>
      <c r="AA656" s="2"/>
      <c r="AB656" s="2"/>
      <c r="AC656" s="2"/>
      <c r="AD656" s="2"/>
      <c r="AE656" s="2"/>
      <c r="AF656" s="2"/>
      <c r="AG656" s="2"/>
      <c r="AH656" s="2"/>
      <c r="AI656" s="2"/>
    </row>
    <row r="657" spans="12:35" x14ac:dyDescent="0.2"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5"/>
      <c r="Y657" s="2"/>
      <c r="AA657" s="2"/>
      <c r="AB657" s="2"/>
      <c r="AC657" s="2"/>
      <c r="AD657" s="2"/>
      <c r="AE657" s="2"/>
      <c r="AF657" s="2"/>
      <c r="AG657" s="2"/>
      <c r="AH657" s="2"/>
      <c r="AI657" s="2"/>
    </row>
    <row r="658" spans="12:35" x14ac:dyDescent="0.2"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5"/>
      <c r="Y658" s="2"/>
      <c r="AA658" s="2"/>
      <c r="AB658" s="2"/>
      <c r="AC658" s="2"/>
      <c r="AD658" s="2"/>
      <c r="AE658" s="2"/>
      <c r="AF658" s="2"/>
      <c r="AG658" s="2"/>
      <c r="AH658" s="2"/>
      <c r="AI658" s="2"/>
    </row>
    <row r="659" spans="12:35" x14ac:dyDescent="0.2"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5"/>
      <c r="Y659" s="2"/>
      <c r="AA659" s="2"/>
      <c r="AB659" s="2"/>
      <c r="AC659" s="2"/>
      <c r="AD659" s="2"/>
      <c r="AE659" s="2"/>
      <c r="AF659" s="2"/>
      <c r="AG659" s="2"/>
      <c r="AH659" s="2"/>
      <c r="AI659" s="2"/>
    </row>
    <row r="660" spans="12:35" x14ac:dyDescent="0.2"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5"/>
      <c r="Y660" s="2"/>
      <c r="AA660" s="2"/>
      <c r="AB660" s="2"/>
      <c r="AC660" s="2"/>
      <c r="AD660" s="2"/>
      <c r="AE660" s="2"/>
      <c r="AF660" s="2"/>
      <c r="AG660" s="2"/>
      <c r="AH660" s="2"/>
      <c r="AI660" s="2"/>
    </row>
    <row r="661" spans="12:35" x14ac:dyDescent="0.2"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5"/>
      <c r="Y661" s="2"/>
      <c r="AA661" s="2"/>
      <c r="AB661" s="2"/>
      <c r="AC661" s="2"/>
      <c r="AD661" s="2"/>
      <c r="AE661" s="2"/>
      <c r="AF661" s="2"/>
      <c r="AG661" s="2"/>
      <c r="AH661" s="2"/>
      <c r="AI661" s="2"/>
    </row>
    <row r="662" spans="12:35" x14ac:dyDescent="0.2"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5"/>
      <c r="Y662" s="2"/>
      <c r="AA662" s="2"/>
      <c r="AB662" s="2"/>
      <c r="AC662" s="2"/>
      <c r="AD662" s="2"/>
      <c r="AE662" s="2"/>
      <c r="AF662" s="2"/>
      <c r="AG662" s="2"/>
      <c r="AH662" s="2"/>
      <c r="AI662" s="2"/>
    </row>
    <row r="663" spans="12:35" x14ac:dyDescent="0.2"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5"/>
      <c r="Y663" s="2"/>
      <c r="AA663" s="2"/>
      <c r="AB663" s="2"/>
      <c r="AC663" s="2"/>
      <c r="AD663" s="2"/>
      <c r="AE663" s="2"/>
      <c r="AF663" s="2"/>
      <c r="AG663" s="2"/>
      <c r="AH663" s="2"/>
      <c r="AI663" s="2"/>
    </row>
    <row r="664" spans="12:35" x14ac:dyDescent="0.2"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5"/>
      <c r="Y664" s="2"/>
      <c r="AA664" s="2"/>
      <c r="AB664" s="2"/>
      <c r="AC664" s="2"/>
      <c r="AD664" s="2"/>
      <c r="AE664" s="2"/>
      <c r="AF664" s="2"/>
      <c r="AG664" s="2"/>
      <c r="AH664" s="2"/>
      <c r="AI664" s="2"/>
    </row>
    <row r="665" spans="12:35" x14ac:dyDescent="0.2"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5"/>
      <c r="Y665" s="2"/>
      <c r="AA665" s="2"/>
      <c r="AB665" s="2"/>
      <c r="AC665" s="2"/>
      <c r="AD665" s="2"/>
      <c r="AE665" s="2"/>
      <c r="AF665" s="2"/>
      <c r="AG665" s="2"/>
      <c r="AH665" s="2"/>
      <c r="AI665" s="2"/>
    </row>
    <row r="666" spans="12:35" x14ac:dyDescent="0.2"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5"/>
      <c r="Y666" s="2"/>
      <c r="AA666" s="2"/>
      <c r="AB666" s="2"/>
      <c r="AC666" s="2"/>
      <c r="AD666" s="2"/>
      <c r="AE666" s="2"/>
      <c r="AF666" s="2"/>
      <c r="AG666" s="2"/>
      <c r="AH666" s="2"/>
      <c r="AI666" s="2"/>
    </row>
    <row r="667" spans="12:35" x14ac:dyDescent="0.2"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5"/>
      <c r="Y667" s="2"/>
      <c r="AA667" s="2"/>
      <c r="AB667" s="2"/>
      <c r="AC667" s="2"/>
      <c r="AD667" s="2"/>
      <c r="AE667" s="2"/>
      <c r="AF667" s="2"/>
      <c r="AG667" s="2"/>
      <c r="AH667" s="2"/>
      <c r="AI667" s="2"/>
    </row>
    <row r="668" spans="12:35" x14ac:dyDescent="0.2"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5"/>
      <c r="Y668" s="2"/>
      <c r="AA668" s="2"/>
      <c r="AB668" s="2"/>
      <c r="AC668" s="2"/>
      <c r="AD668" s="2"/>
      <c r="AE668" s="2"/>
      <c r="AF668" s="2"/>
      <c r="AG668" s="2"/>
      <c r="AH668" s="2"/>
      <c r="AI668" s="2"/>
    </row>
    <row r="669" spans="12:35" x14ac:dyDescent="0.2"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5"/>
      <c r="Y669" s="2"/>
      <c r="AA669" s="2"/>
      <c r="AB669" s="2"/>
      <c r="AC669" s="2"/>
      <c r="AD669" s="2"/>
      <c r="AE669" s="2"/>
      <c r="AF669" s="2"/>
      <c r="AG669" s="2"/>
      <c r="AH669" s="2"/>
      <c r="AI669" s="2"/>
    </row>
    <row r="670" spans="12:35" x14ac:dyDescent="0.2"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5"/>
      <c r="Y670" s="2"/>
      <c r="AA670" s="2"/>
      <c r="AB670" s="2"/>
      <c r="AC670" s="2"/>
      <c r="AD670" s="2"/>
      <c r="AE670" s="2"/>
      <c r="AF670" s="2"/>
      <c r="AG670" s="2"/>
      <c r="AH670" s="2"/>
      <c r="AI670" s="2"/>
    </row>
    <row r="671" spans="12:35" x14ac:dyDescent="0.2"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5"/>
      <c r="Y671" s="2"/>
      <c r="AA671" s="2"/>
      <c r="AB671" s="2"/>
      <c r="AC671" s="2"/>
      <c r="AD671" s="2"/>
      <c r="AE671" s="2"/>
      <c r="AF671" s="2"/>
      <c r="AG671" s="2"/>
      <c r="AH671" s="2"/>
      <c r="AI671" s="2"/>
    </row>
    <row r="672" spans="12:35" x14ac:dyDescent="0.2"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5"/>
      <c r="Y672" s="2"/>
      <c r="AA672" s="2"/>
      <c r="AB672" s="2"/>
      <c r="AC672" s="2"/>
      <c r="AD672" s="2"/>
      <c r="AE672" s="2"/>
      <c r="AF672" s="2"/>
      <c r="AG672" s="2"/>
      <c r="AH672" s="2"/>
      <c r="AI672" s="2"/>
    </row>
    <row r="673" spans="12:35" x14ac:dyDescent="0.2"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5"/>
      <c r="Y673" s="2"/>
      <c r="AA673" s="2"/>
      <c r="AB673" s="2"/>
      <c r="AC673" s="2"/>
      <c r="AD673" s="2"/>
      <c r="AE673" s="2"/>
      <c r="AF673" s="2"/>
      <c r="AG673" s="2"/>
      <c r="AH673" s="2"/>
      <c r="AI673" s="2"/>
    </row>
    <row r="674" spans="12:35" x14ac:dyDescent="0.2"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5"/>
      <c r="Y674" s="2"/>
      <c r="AA674" s="2"/>
      <c r="AB674" s="2"/>
      <c r="AC674" s="2"/>
      <c r="AD674" s="2"/>
      <c r="AE674" s="2"/>
      <c r="AF674" s="2"/>
      <c r="AG674" s="2"/>
      <c r="AH674" s="2"/>
      <c r="AI674" s="2"/>
    </row>
    <row r="675" spans="12:35" x14ac:dyDescent="0.2"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5"/>
      <c r="Y675" s="2"/>
      <c r="AA675" s="2"/>
      <c r="AB675" s="2"/>
      <c r="AC675" s="2"/>
      <c r="AD675" s="2"/>
      <c r="AE675" s="2"/>
      <c r="AF675" s="2"/>
      <c r="AG675" s="2"/>
      <c r="AH675" s="2"/>
      <c r="AI675" s="2"/>
    </row>
    <row r="676" spans="12:35" x14ac:dyDescent="0.2"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5"/>
      <c r="Y676" s="2"/>
      <c r="AA676" s="2"/>
      <c r="AB676" s="2"/>
      <c r="AC676" s="2"/>
      <c r="AD676" s="2"/>
      <c r="AE676" s="2"/>
      <c r="AF676" s="2"/>
      <c r="AG676" s="2"/>
      <c r="AH676" s="2"/>
      <c r="AI676" s="2"/>
    </row>
    <row r="677" spans="12:35" x14ac:dyDescent="0.2"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5"/>
      <c r="Y677" s="2"/>
      <c r="AA677" s="2"/>
      <c r="AB677" s="2"/>
      <c r="AC677" s="2"/>
      <c r="AD677" s="2"/>
      <c r="AE677" s="2"/>
      <c r="AF677" s="2"/>
      <c r="AG677" s="2"/>
      <c r="AH677" s="2"/>
      <c r="AI677" s="2"/>
    </row>
    <row r="678" spans="12:35" x14ac:dyDescent="0.2"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5"/>
      <c r="Y678" s="2"/>
      <c r="AA678" s="2"/>
      <c r="AB678" s="2"/>
      <c r="AC678" s="2"/>
      <c r="AD678" s="2"/>
      <c r="AE678" s="2"/>
      <c r="AF678" s="2"/>
      <c r="AG678" s="2"/>
      <c r="AH678" s="2"/>
      <c r="AI678" s="2"/>
    </row>
    <row r="679" spans="12:35" x14ac:dyDescent="0.2"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5"/>
      <c r="Y679" s="2"/>
      <c r="AA679" s="2"/>
      <c r="AB679" s="2"/>
      <c r="AC679" s="2"/>
      <c r="AD679" s="2"/>
      <c r="AE679" s="2"/>
      <c r="AF679" s="2"/>
      <c r="AG679" s="2"/>
      <c r="AH679" s="2"/>
      <c r="AI679" s="2"/>
    </row>
    <row r="680" spans="12:35" x14ac:dyDescent="0.2"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5"/>
      <c r="Y680" s="2"/>
      <c r="AA680" s="2"/>
      <c r="AB680" s="2"/>
      <c r="AC680" s="2"/>
      <c r="AD680" s="2"/>
      <c r="AE680" s="2"/>
      <c r="AF680" s="2"/>
      <c r="AG680" s="2"/>
      <c r="AH680" s="2"/>
      <c r="AI680" s="2"/>
    </row>
    <row r="681" spans="12:35" x14ac:dyDescent="0.2"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5"/>
      <c r="Y681" s="2"/>
      <c r="AA681" s="2"/>
      <c r="AB681" s="2"/>
      <c r="AC681" s="2"/>
      <c r="AD681" s="2"/>
      <c r="AE681" s="2"/>
      <c r="AF681" s="2"/>
      <c r="AG681" s="2"/>
      <c r="AH681" s="2"/>
      <c r="AI681" s="2"/>
    </row>
    <row r="682" spans="12:35" x14ac:dyDescent="0.2"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5"/>
      <c r="Y682" s="2"/>
      <c r="AA682" s="2"/>
      <c r="AB682" s="2"/>
      <c r="AC682" s="2"/>
      <c r="AD682" s="2"/>
      <c r="AE682" s="2"/>
      <c r="AF682" s="2"/>
      <c r="AG682" s="2"/>
      <c r="AH682" s="2"/>
      <c r="AI682" s="2"/>
    </row>
    <row r="683" spans="12:35" x14ac:dyDescent="0.2"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5"/>
      <c r="Y683" s="2"/>
      <c r="AA683" s="2"/>
      <c r="AB683" s="2"/>
      <c r="AC683" s="2"/>
      <c r="AD683" s="2"/>
      <c r="AE683" s="2"/>
      <c r="AF683" s="2"/>
      <c r="AG683" s="2"/>
      <c r="AH683" s="2"/>
      <c r="AI683" s="2"/>
    </row>
    <row r="684" spans="12:35" x14ac:dyDescent="0.2"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5"/>
      <c r="Y684" s="2"/>
      <c r="AA684" s="2"/>
      <c r="AB684" s="2"/>
      <c r="AC684" s="2"/>
      <c r="AD684" s="2"/>
      <c r="AE684" s="2"/>
      <c r="AF684" s="2"/>
      <c r="AG684" s="2"/>
      <c r="AH684" s="2"/>
      <c r="AI684" s="2"/>
    </row>
    <row r="685" spans="12:35" x14ac:dyDescent="0.2"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5"/>
      <c r="Y685" s="2"/>
      <c r="AA685" s="2"/>
      <c r="AB685" s="2"/>
      <c r="AC685" s="2"/>
      <c r="AD685" s="2"/>
      <c r="AE685" s="2"/>
      <c r="AF685" s="2"/>
      <c r="AG685" s="2"/>
      <c r="AH685" s="2"/>
      <c r="AI685" s="2"/>
    </row>
    <row r="686" spans="12:35" x14ac:dyDescent="0.2"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5"/>
      <c r="Y686" s="2"/>
      <c r="AA686" s="2"/>
      <c r="AB686" s="2"/>
      <c r="AC686" s="2"/>
      <c r="AD686" s="2"/>
      <c r="AE686" s="2"/>
      <c r="AF686" s="2"/>
      <c r="AG686" s="2"/>
      <c r="AH686" s="2"/>
      <c r="AI686" s="2"/>
    </row>
    <row r="687" spans="12:35" x14ac:dyDescent="0.2"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5"/>
      <c r="Y687" s="2"/>
      <c r="AA687" s="2"/>
      <c r="AB687" s="2"/>
      <c r="AC687" s="2"/>
      <c r="AD687" s="2"/>
      <c r="AE687" s="2"/>
      <c r="AF687" s="2"/>
      <c r="AG687" s="2"/>
      <c r="AH687" s="2"/>
      <c r="AI687" s="2"/>
    </row>
    <row r="688" spans="12:35" x14ac:dyDescent="0.2"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5"/>
      <c r="Y688" s="2"/>
      <c r="AA688" s="2"/>
      <c r="AB688" s="2"/>
      <c r="AC688" s="2"/>
      <c r="AD688" s="2"/>
      <c r="AE688" s="2"/>
      <c r="AF688" s="2"/>
      <c r="AG688" s="2"/>
      <c r="AH688" s="2"/>
      <c r="AI688" s="2"/>
    </row>
    <row r="689" spans="12:35" x14ac:dyDescent="0.2"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5"/>
      <c r="Y689" s="2"/>
      <c r="AA689" s="2"/>
      <c r="AB689" s="2"/>
      <c r="AC689" s="2"/>
      <c r="AD689" s="2"/>
      <c r="AE689" s="2"/>
      <c r="AF689" s="2"/>
      <c r="AG689" s="2"/>
      <c r="AH689" s="2"/>
      <c r="AI689" s="2"/>
    </row>
    <row r="690" spans="12:35" x14ac:dyDescent="0.2"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5"/>
      <c r="Y690" s="2"/>
      <c r="AA690" s="2"/>
      <c r="AB690" s="2"/>
      <c r="AC690" s="2"/>
      <c r="AD690" s="2"/>
      <c r="AE690" s="2"/>
      <c r="AF690" s="2"/>
      <c r="AG690" s="2"/>
      <c r="AH690" s="2"/>
      <c r="AI690" s="2"/>
    </row>
    <row r="691" spans="12:35" x14ac:dyDescent="0.2"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5"/>
      <c r="Y691" s="2"/>
      <c r="AA691" s="2"/>
      <c r="AB691" s="2"/>
      <c r="AC691" s="2"/>
      <c r="AD691" s="2"/>
      <c r="AE691" s="2"/>
      <c r="AF691" s="2"/>
      <c r="AG691" s="2"/>
      <c r="AH691" s="2"/>
      <c r="AI691" s="2"/>
    </row>
    <row r="692" spans="12:35" x14ac:dyDescent="0.2"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5"/>
      <c r="Y692" s="2"/>
      <c r="AA692" s="2"/>
      <c r="AB692" s="2"/>
      <c r="AC692" s="2"/>
      <c r="AD692" s="2"/>
      <c r="AE692" s="2"/>
      <c r="AF692" s="2"/>
      <c r="AG692" s="2"/>
      <c r="AH692" s="2"/>
      <c r="AI692" s="2"/>
    </row>
    <row r="693" spans="12:35" x14ac:dyDescent="0.2"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5"/>
      <c r="Y693" s="2"/>
      <c r="AA693" s="2"/>
      <c r="AB693" s="2"/>
      <c r="AC693" s="2"/>
      <c r="AD693" s="2"/>
      <c r="AE693" s="2"/>
      <c r="AF693" s="2"/>
      <c r="AG693" s="2"/>
      <c r="AH693" s="2"/>
      <c r="AI693" s="2"/>
    </row>
    <row r="694" spans="12:35" x14ac:dyDescent="0.2"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5"/>
      <c r="Y694" s="2"/>
      <c r="AA694" s="2"/>
      <c r="AB694" s="2"/>
      <c r="AC694" s="2"/>
      <c r="AD694" s="2"/>
      <c r="AE694" s="2"/>
      <c r="AF694" s="2"/>
      <c r="AG694" s="2"/>
      <c r="AH694" s="2"/>
      <c r="AI694" s="2"/>
    </row>
    <row r="695" spans="12:35" x14ac:dyDescent="0.2"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5"/>
      <c r="Y695" s="2"/>
      <c r="AA695" s="2"/>
      <c r="AB695" s="2"/>
      <c r="AC695" s="2"/>
      <c r="AD695" s="2"/>
      <c r="AE695" s="2"/>
      <c r="AF695" s="2"/>
      <c r="AG695" s="2"/>
      <c r="AH695" s="2"/>
      <c r="AI695" s="2"/>
    </row>
    <row r="696" spans="12:35" x14ac:dyDescent="0.2"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5"/>
      <c r="Y696" s="2"/>
      <c r="AA696" s="2"/>
      <c r="AB696" s="2"/>
      <c r="AC696" s="2"/>
      <c r="AD696" s="2"/>
      <c r="AE696" s="2"/>
      <c r="AF696" s="2"/>
      <c r="AG696" s="2"/>
      <c r="AH696" s="2"/>
      <c r="AI696" s="2"/>
    </row>
    <row r="697" spans="12:35" x14ac:dyDescent="0.2"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5"/>
      <c r="Y697" s="2"/>
      <c r="AA697" s="2"/>
      <c r="AB697" s="2"/>
      <c r="AC697" s="2"/>
      <c r="AD697" s="2"/>
      <c r="AE697" s="2"/>
      <c r="AF697" s="2"/>
      <c r="AG697" s="2"/>
      <c r="AH697" s="2"/>
      <c r="AI697" s="2"/>
    </row>
    <row r="698" spans="12:35" x14ac:dyDescent="0.2"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5"/>
      <c r="Y698" s="2"/>
      <c r="AA698" s="2"/>
      <c r="AB698" s="2"/>
      <c r="AC698" s="2"/>
      <c r="AD698" s="2"/>
      <c r="AE698" s="2"/>
      <c r="AF698" s="2"/>
      <c r="AG698" s="2"/>
      <c r="AH698" s="2"/>
      <c r="AI698" s="2"/>
    </row>
    <row r="699" spans="12:35" x14ac:dyDescent="0.2"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5"/>
      <c r="Y699" s="2"/>
      <c r="AA699" s="2"/>
      <c r="AB699" s="2"/>
      <c r="AC699" s="2"/>
      <c r="AD699" s="2"/>
      <c r="AE699" s="2"/>
      <c r="AF699" s="2"/>
      <c r="AG699" s="2"/>
      <c r="AH699" s="2"/>
      <c r="AI699" s="2"/>
    </row>
    <row r="700" spans="12:35" x14ac:dyDescent="0.2"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5"/>
      <c r="Y700" s="2"/>
      <c r="AA700" s="2"/>
      <c r="AB700" s="2"/>
      <c r="AC700" s="2"/>
      <c r="AD700" s="2"/>
      <c r="AE700" s="2"/>
      <c r="AF700" s="2"/>
      <c r="AG700" s="2"/>
      <c r="AH700" s="2"/>
      <c r="AI700" s="2"/>
    </row>
    <row r="701" spans="12:35" x14ac:dyDescent="0.2"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5"/>
      <c r="Y701" s="2"/>
      <c r="AA701" s="2"/>
      <c r="AB701" s="2"/>
      <c r="AC701" s="2"/>
      <c r="AD701" s="2"/>
      <c r="AE701" s="2"/>
      <c r="AF701" s="2"/>
      <c r="AG701" s="2"/>
      <c r="AH701" s="2"/>
      <c r="AI701" s="2"/>
    </row>
    <row r="702" spans="12:35" x14ac:dyDescent="0.2"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5"/>
      <c r="Y702" s="2"/>
      <c r="AA702" s="2"/>
      <c r="AB702" s="2"/>
      <c r="AC702" s="2"/>
      <c r="AD702" s="2"/>
      <c r="AE702" s="2"/>
      <c r="AF702" s="2"/>
      <c r="AG702" s="2"/>
      <c r="AH702" s="2"/>
      <c r="AI702" s="2"/>
    </row>
    <row r="703" spans="12:35" x14ac:dyDescent="0.2"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5"/>
      <c r="Y703" s="2"/>
      <c r="AA703" s="2"/>
      <c r="AB703" s="2"/>
      <c r="AC703" s="2"/>
      <c r="AD703" s="2"/>
      <c r="AE703" s="2"/>
      <c r="AF703" s="2"/>
      <c r="AG703" s="2"/>
      <c r="AH703" s="2"/>
      <c r="AI703" s="2"/>
    </row>
    <row r="704" spans="12:35" x14ac:dyDescent="0.2"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5"/>
      <c r="Y704" s="2"/>
      <c r="AA704" s="2"/>
      <c r="AB704" s="2"/>
      <c r="AC704" s="2"/>
      <c r="AD704" s="2"/>
      <c r="AE704" s="2"/>
      <c r="AF704" s="2"/>
      <c r="AG704" s="2"/>
      <c r="AH704" s="2"/>
      <c r="AI704" s="2"/>
    </row>
    <row r="705" spans="12:35" x14ac:dyDescent="0.2"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5"/>
      <c r="Y705" s="2"/>
      <c r="AA705" s="2"/>
      <c r="AB705" s="2"/>
      <c r="AC705" s="2"/>
      <c r="AD705" s="2"/>
      <c r="AE705" s="2"/>
      <c r="AF705" s="2"/>
      <c r="AG705" s="2"/>
      <c r="AH705" s="2"/>
      <c r="AI705" s="2"/>
    </row>
    <row r="706" spans="12:35" x14ac:dyDescent="0.2"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5"/>
      <c r="Y706" s="2"/>
      <c r="AA706" s="2"/>
      <c r="AB706" s="2"/>
      <c r="AC706" s="2"/>
      <c r="AD706" s="2"/>
      <c r="AE706" s="2"/>
      <c r="AF706" s="2"/>
      <c r="AG706" s="2"/>
      <c r="AH706" s="2"/>
      <c r="AI706" s="2"/>
    </row>
    <row r="707" spans="12:35" x14ac:dyDescent="0.2"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5"/>
      <c r="Y707" s="2"/>
      <c r="AA707" s="2"/>
      <c r="AB707" s="2"/>
      <c r="AC707" s="2"/>
      <c r="AD707" s="2"/>
      <c r="AE707" s="2"/>
      <c r="AF707" s="2"/>
      <c r="AG707" s="2"/>
      <c r="AH707" s="2"/>
      <c r="AI707" s="2"/>
    </row>
    <row r="708" spans="12:35" x14ac:dyDescent="0.2"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5"/>
      <c r="Y708" s="2"/>
      <c r="AA708" s="2"/>
      <c r="AB708" s="2"/>
      <c r="AC708" s="2"/>
      <c r="AD708" s="2"/>
      <c r="AE708" s="2"/>
      <c r="AF708" s="2"/>
      <c r="AG708" s="2"/>
      <c r="AH708" s="2"/>
      <c r="AI708" s="2"/>
    </row>
    <row r="709" spans="12:35" x14ac:dyDescent="0.2"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5"/>
      <c r="Y709" s="2"/>
      <c r="AA709" s="2"/>
      <c r="AB709" s="2"/>
      <c r="AC709" s="2"/>
      <c r="AD709" s="2"/>
      <c r="AE709" s="2"/>
      <c r="AF709" s="2"/>
      <c r="AG709" s="2"/>
      <c r="AH709" s="2"/>
      <c r="AI709" s="2"/>
    </row>
    <row r="710" spans="12:35" x14ac:dyDescent="0.2"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5"/>
      <c r="Y710" s="2"/>
      <c r="AA710" s="2"/>
      <c r="AB710" s="2"/>
      <c r="AC710" s="2"/>
      <c r="AD710" s="2"/>
      <c r="AE710" s="2"/>
      <c r="AF710" s="2"/>
      <c r="AG710" s="2"/>
      <c r="AH710" s="2"/>
      <c r="AI710" s="2"/>
    </row>
    <row r="711" spans="12:35" x14ac:dyDescent="0.2"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5"/>
      <c r="Y711" s="2"/>
      <c r="AA711" s="2"/>
      <c r="AB711" s="2"/>
      <c r="AC711" s="2"/>
      <c r="AD711" s="2"/>
      <c r="AE711" s="2"/>
      <c r="AF711" s="2"/>
      <c r="AG711" s="2"/>
      <c r="AH711" s="2"/>
      <c r="AI711" s="2"/>
    </row>
    <row r="712" spans="12:35" x14ac:dyDescent="0.2"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5"/>
      <c r="Y712" s="2"/>
      <c r="AA712" s="2"/>
      <c r="AB712" s="2"/>
      <c r="AC712" s="2"/>
      <c r="AD712" s="2"/>
      <c r="AE712" s="2"/>
      <c r="AF712" s="2"/>
      <c r="AG712" s="2"/>
      <c r="AH712" s="2"/>
      <c r="AI712" s="2"/>
    </row>
    <row r="713" spans="12:35" x14ac:dyDescent="0.2"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5"/>
      <c r="Y713" s="2"/>
      <c r="AA713" s="2"/>
      <c r="AB713" s="2"/>
      <c r="AC713" s="2"/>
      <c r="AD713" s="2"/>
      <c r="AE713" s="2"/>
      <c r="AF713" s="2"/>
      <c r="AG713" s="2"/>
      <c r="AH713" s="2"/>
      <c r="AI713" s="2"/>
    </row>
    <row r="714" spans="12:35" x14ac:dyDescent="0.2"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5"/>
      <c r="Y714" s="2"/>
      <c r="AA714" s="2"/>
      <c r="AB714" s="2"/>
      <c r="AC714" s="2"/>
      <c r="AD714" s="2"/>
      <c r="AE714" s="2"/>
      <c r="AF714" s="2"/>
      <c r="AG714" s="2"/>
      <c r="AH714" s="2"/>
      <c r="AI714" s="2"/>
    </row>
    <row r="715" spans="12:35" x14ac:dyDescent="0.2"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5"/>
      <c r="Y715" s="2"/>
      <c r="AA715" s="2"/>
      <c r="AB715" s="2"/>
      <c r="AC715" s="2"/>
      <c r="AD715" s="2"/>
      <c r="AE715" s="2"/>
      <c r="AF715" s="2"/>
      <c r="AG715" s="2"/>
      <c r="AH715" s="2"/>
      <c r="AI715" s="2"/>
    </row>
    <row r="716" spans="12:35" x14ac:dyDescent="0.2"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5"/>
      <c r="Y716" s="2"/>
      <c r="AA716" s="2"/>
      <c r="AB716" s="2"/>
      <c r="AC716" s="2"/>
      <c r="AD716" s="2"/>
      <c r="AE716" s="2"/>
      <c r="AF716" s="2"/>
      <c r="AG716" s="2"/>
      <c r="AH716" s="2"/>
      <c r="AI716" s="2"/>
    </row>
    <row r="717" spans="12:35" x14ac:dyDescent="0.2"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5"/>
      <c r="Y717" s="2"/>
      <c r="AA717" s="2"/>
      <c r="AB717" s="2"/>
      <c r="AC717" s="2"/>
      <c r="AD717" s="2"/>
      <c r="AE717" s="2"/>
      <c r="AF717" s="2"/>
      <c r="AG717" s="2"/>
      <c r="AH717" s="2"/>
      <c r="AI717" s="2"/>
    </row>
    <row r="718" spans="12:35" x14ac:dyDescent="0.2"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5"/>
      <c r="Y718" s="2"/>
      <c r="AA718" s="2"/>
      <c r="AB718" s="2"/>
      <c r="AC718" s="2"/>
      <c r="AD718" s="2"/>
      <c r="AE718" s="2"/>
      <c r="AF718" s="2"/>
      <c r="AG718" s="2"/>
      <c r="AH718" s="2"/>
      <c r="AI718" s="2"/>
    </row>
    <row r="719" spans="12:35" x14ac:dyDescent="0.2"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5"/>
      <c r="Y719" s="2"/>
      <c r="AA719" s="2"/>
      <c r="AB719" s="2"/>
      <c r="AC719" s="2"/>
      <c r="AD719" s="2"/>
      <c r="AE719" s="2"/>
      <c r="AF719" s="2"/>
      <c r="AG719" s="2"/>
      <c r="AH719" s="2"/>
      <c r="AI719" s="2"/>
    </row>
    <row r="720" spans="12:35" x14ac:dyDescent="0.2"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5"/>
      <c r="Y720" s="2"/>
      <c r="AA720" s="2"/>
      <c r="AB720" s="2"/>
      <c r="AC720" s="2"/>
      <c r="AD720" s="2"/>
      <c r="AE720" s="2"/>
      <c r="AF720" s="2"/>
      <c r="AG720" s="2"/>
      <c r="AH720" s="2"/>
      <c r="AI720" s="2"/>
    </row>
    <row r="721" spans="12:35" x14ac:dyDescent="0.2"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5"/>
      <c r="Y721" s="2"/>
      <c r="AA721" s="2"/>
      <c r="AB721" s="2"/>
      <c r="AC721" s="2"/>
      <c r="AD721" s="2"/>
      <c r="AE721" s="2"/>
      <c r="AF721" s="2"/>
      <c r="AG721" s="2"/>
      <c r="AH721" s="2"/>
      <c r="AI721" s="2"/>
    </row>
    <row r="722" spans="12:35" x14ac:dyDescent="0.2"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5"/>
      <c r="Y722" s="2"/>
      <c r="AA722" s="2"/>
      <c r="AB722" s="2"/>
      <c r="AC722" s="2"/>
      <c r="AD722" s="2"/>
      <c r="AE722" s="2"/>
      <c r="AF722" s="2"/>
      <c r="AG722" s="2"/>
      <c r="AH722" s="2"/>
      <c r="AI722" s="2"/>
    </row>
    <row r="723" spans="12:35" x14ac:dyDescent="0.2"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5"/>
      <c r="Y723" s="2"/>
      <c r="AA723" s="2"/>
      <c r="AB723" s="2"/>
      <c r="AC723" s="2"/>
      <c r="AD723" s="2"/>
      <c r="AE723" s="2"/>
      <c r="AF723" s="2"/>
      <c r="AG723" s="2"/>
      <c r="AH723" s="2"/>
      <c r="AI723" s="2"/>
    </row>
    <row r="724" spans="12:35" x14ac:dyDescent="0.2"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5"/>
      <c r="Y724" s="2"/>
      <c r="AA724" s="2"/>
      <c r="AB724" s="2"/>
      <c r="AC724" s="2"/>
      <c r="AD724" s="2"/>
      <c r="AE724" s="2"/>
      <c r="AF724" s="2"/>
      <c r="AG724" s="2"/>
      <c r="AH724" s="2"/>
      <c r="AI724" s="2"/>
    </row>
    <row r="725" spans="12:35" x14ac:dyDescent="0.2"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5"/>
      <c r="Y725" s="2"/>
      <c r="AA725" s="2"/>
      <c r="AB725" s="2"/>
      <c r="AC725" s="2"/>
      <c r="AD725" s="2"/>
      <c r="AE725" s="2"/>
      <c r="AF725" s="2"/>
      <c r="AG725" s="2"/>
      <c r="AH725" s="2"/>
      <c r="AI725" s="2"/>
    </row>
    <row r="726" spans="12:35" x14ac:dyDescent="0.2"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5"/>
      <c r="Y726" s="2"/>
      <c r="AA726" s="2"/>
      <c r="AB726" s="2"/>
      <c r="AC726" s="2"/>
      <c r="AD726" s="2"/>
      <c r="AE726" s="2"/>
      <c r="AF726" s="2"/>
      <c r="AG726" s="2"/>
      <c r="AH726" s="2"/>
      <c r="AI726" s="2"/>
    </row>
    <row r="727" spans="12:35" x14ac:dyDescent="0.2"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5"/>
      <c r="Y727" s="2"/>
      <c r="AA727" s="2"/>
      <c r="AB727" s="2"/>
      <c r="AC727" s="2"/>
      <c r="AD727" s="2"/>
      <c r="AE727" s="2"/>
      <c r="AF727" s="2"/>
      <c r="AG727" s="2"/>
      <c r="AH727" s="2"/>
      <c r="AI727" s="2"/>
    </row>
    <row r="728" spans="12:35" x14ac:dyDescent="0.2"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5"/>
      <c r="Y728" s="2"/>
      <c r="AA728" s="2"/>
      <c r="AB728" s="2"/>
      <c r="AC728" s="2"/>
      <c r="AD728" s="2"/>
      <c r="AE728" s="2"/>
      <c r="AF728" s="2"/>
      <c r="AG728" s="2"/>
      <c r="AH728" s="2"/>
      <c r="AI728" s="2"/>
    </row>
    <row r="729" spans="12:35" x14ac:dyDescent="0.2"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5"/>
      <c r="Y729" s="2"/>
      <c r="AA729" s="2"/>
      <c r="AB729" s="2"/>
      <c r="AC729" s="2"/>
      <c r="AD729" s="2"/>
      <c r="AE729" s="2"/>
      <c r="AF729" s="2"/>
      <c r="AG729" s="2"/>
      <c r="AH729" s="2"/>
      <c r="AI729" s="2"/>
    </row>
    <row r="730" spans="12:35" x14ac:dyDescent="0.2"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5"/>
      <c r="Y730" s="2"/>
      <c r="AA730" s="2"/>
      <c r="AB730" s="2"/>
      <c r="AC730" s="2"/>
      <c r="AD730" s="2"/>
      <c r="AE730" s="2"/>
      <c r="AF730" s="2"/>
      <c r="AG730" s="2"/>
      <c r="AH730" s="2"/>
      <c r="AI730" s="2"/>
    </row>
    <row r="731" spans="12:35" x14ac:dyDescent="0.2"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5"/>
      <c r="Y731" s="2"/>
      <c r="AA731" s="2"/>
      <c r="AB731" s="2"/>
      <c r="AC731" s="2"/>
      <c r="AD731" s="2"/>
      <c r="AE731" s="2"/>
      <c r="AF731" s="2"/>
      <c r="AG731" s="2"/>
      <c r="AH731" s="2"/>
      <c r="AI731" s="2"/>
    </row>
    <row r="732" spans="12:35" x14ac:dyDescent="0.2"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5"/>
      <c r="Y732" s="2"/>
      <c r="AA732" s="2"/>
      <c r="AB732" s="2"/>
      <c r="AC732" s="2"/>
      <c r="AD732" s="2"/>
      <c r="AE732" s="2"/>
      <c r="AF732" s="2"/>
      <c r="AG732" s="2"/>
      <c r="AH732" s="2"/>
      <c r="AI732" s="2"/>
    </row>
    <row r="733" spans="12:35" x14ac:dyDescent="0.2"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5"/>
      <c r="Y733" s="2"/>
      <c r="AA733" s="2"/>
      <c r="AB733" s="2"/>
      <c r="AC733" s="2"/>
      <c r="AD733" s="2"/>
      <c r="AE733" s="2"/>
      <c r="AF733" s="2"/>
      <c r="AG733" s="2"/>
      <c r="AH733" s="2"/>
      <c r="AI733" s="2"/>
    </row>
    <row r="734" spans="12:35" x14ac:dyDescent="0.2"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5"/>
      <c r="Y734" s="2"/>
      <c r="AA734" s="2"/>
      <c r="AB734" s="2"/>
      <c r="AC734" s="2"/>
      <c r="AD734" s="2"/>
      <c r="AE734" s="2"/>
      <c r="AF734" s="2"/>
      <c r="AG734" s="2"/>
      <c r="AH734" s="2"/>
      <c r="AI734" s="2"/>
    </row>
    <row r="735" spans="12:35" x14ac:dyDescent="0.2"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5"/>
      <c r="Y735" s="2"/>
      <c r="AA735" s="2"/>
      <c r="AB735" s="2"/>
      <c r="AC735" s="2"/>
      <c r="AD735" s="2"/>
      <c r="AE735" s="2"/>
      <c r="AF735" s="2"/>
      <c r="AG735" s="2"/>
      <c r="AH735" s="2"/>
      <c r="AI735" s="2"/>
    </row>
    <row r="736" spans="12:35" x14ac:dyDescent="0.2"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5"/>
      <c r="Y736" s="2"/>
      <c r="AA736" s="2"/>
      <c r="AB736" s="2"/>
      <c r="AC736" s="2"/>
      <c r="AD736" s="2"/>
      <c r="AE736" s="2"/>
      <c r="AF736" s="2"/>
      <c r="AG736" s="2"/>
      <c r="AH736" s="2"/>
      <c r="AI736" s="2"/>
    </row>
    <row r="737" spans="12:35" x14ac:dyDescent="0.2"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5"/>
      <c r="Y737" s="2"/>
      <c r="AA737" s="2"/>
      <c r="AB737" s="2"/>
      <c r="AC737" s="2"/>
      <c r="AD737" s="2"/>
      <c r="AE737" s="2"/>
      <c r="AF737" s="2"/>
      <c r="AG737" s="2"/>
      <c r="AH737" s="2"/>
      <c r="AI737" s="2"/>
    </row>
    <row r="738" spans="12:35" x14ac:dyDescent="0.2"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5"/>
      <c r="Y738" s="2"/>
      <c r="AA738" s="2"/>
      <c r="AB738" s="2"/>
      <c r="AC738" s="2"/>
      <c r="AD738" s="2"/>
      <c r="AE738" s="2"/>
      <c r="AF738" s="2"/>
      <c r="AG738" s="2"/>
      <c r="AH738" s="2"/>
      <c r="AI738" s="2"/>
    </row>
    <row r="739" spans="12:35" x14ac:dyDescent="0.2"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5"/>
      <c r="Y739" s="2"/>
      <c r="AA739" s="2"/>
      <c r="AB739" s="2"/>
      <c r="AC739" s="2"/>
      <c r="AD739" s="2"/>
      <c r="AE739" s="2"/>
      <c r="AF739" s="2"/>
      <c r="AG739" s="2"/>
      <c r="AH739" s="2"/>
      <c r="AI739" s="2"/>
    </row>
    <row r="740" spans="12:35" x14ac:dyDescent="0.2"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5"/>
      <c r="Y740" s="2"/>
      <c r="AA740" s="2"/>
      <c r="AB740" s="2"/>
      <c r="AC740" s="2"/>
      <c r="AD740" s="2"/>
      <c r="AE740" s="2"/>
      <c r="AF740" s="2"/>
      <c r="AG740" s="2"/>
      <c r="AH740" s="2"/>
      <c r="AI740" s="2"/>
    </row>
    <row r="741" spans="12:35" x14ac:dyDescent="0.2"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5"/>
      <c r="Y741" s="2"/>
      <c r="AA741" s="2"/>
      <c r="AB741" s="2"/>
      <c r="AC741" s="2"/>
      <c r="AD741" s="2"/>
      <c r="AE741" s="2"/>
      <c r="AF741" s="2"/>
      <c r="AG741" s="2"/>
      <c r="AH741" s="2"/>
      <c r="AI741" s="2"/>
    </row>
    <row r="742" spans="12:35" x14ac:dyDescent="0.2"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5"/>
      <c r="Y742" s="2"/>
      <c r="AA742" s="2"/>
      <c r="AB742" s="2"/>
      <c r="AC742" s="2"/>
      <c r="AD742" s="2"/>
      <c r="AE742" s="2"/>
      <c r="AF742" s="2"/>
      <c r="AG742" s="2"/>
      <c r="AH742" s="2"/>
      <c r="AI742" s="2"/>
    </row>
    <row r="743" spans="12:35" x14ac:dyDescent="0.2"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5"/>
      <c r="Y743" s="2"/>
      <c r="AA743" s="2"/>
      <c r="AB743" s="2"/>
      <c r="AC743" s="2"/>
      <c r="AD743" s="2"/>
      <c r="AE743" s="2"/>
      <c r="AF743" s="2"/>
      <c r="AG743" s="2"/>
      <c r="AH743" s="2"/>
      <c r="AI743" s="2"/>
    </row>
    <row r="744" spans="12:35" x14ac:dyDescent="0.2"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5"/>
      <c r="Y744" s="2"/>
      <c r="AA744" s="2"/>
      <c r="AB744" s="2"/>
      <c r="AC744" s="2"/>
      <c r="AD744" s="2"/>
      <c r="AE744" s="2"/>
      <c r="AF744" s="2"/>
      <c r="AG744" s="2"/>
      <c r="AH744" s="2"/>
      <c r="AI744" s="2"/>
    </row>
    <row r="745" spans="12:35" x14ac:dyDescent="0.2"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5"/>
      <c r="Y745" s="2"/>
      <c r="AA745" s="2"/>
      <c r="AB745" s="2"/>
      <c r="AC745" s="2"/>
      <c r="AD745" s="2"/>
      <c r="AE745" s="2"/>
      <c r="AF745" s="2"/>
      <c r="AG745" s="2"/>
      <c r="AH745" s="2"/>
      <c r="AI745" s="2"/>
    </row>
    <row r="746" spans="12:35" x14ac:dyDescent="0.2"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5"/>
      <c r="Y746" s="2"/>
      <c r="AA746" s="2"/>
      <c r="AB746" s="2"/>
      <c r="AC746" s="2"/>
      <c r="AD746" s="2"/>
      <c r="AE746" s="2"/>
      <c r="AF746" s="2"/>
      <c r="AG746" s="2"/>
      <c r="AH746" s="2"/>
      <c r="AI746" s="2"/>
    </row>
    <row r="747" spans="12:35" x14ac:dyDescent="0.2"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5"/>
      <c r="Y747" s="2"/>
      <c r="AA747" s="2"/>
      <c r="AB747" s="2"/>
      <c r="AC747" s="2"/>
      <c r="AD747" s="2"/>
      <c r="AE747" s="2"/>
      <c r="AF747" s="2"/>
      <c r="AG747" s="2"/>
      <c r="AH747" s="2"/>
      <c r="AI747" s="2"/>
    </row>
    <row r="748" spans="12:35" x14ac:dyDescent="0.2"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5"/>
      <c r="Y748" s="2"/>
      <c r="AA748" s="2"/>
      <c r="AB748" s="2"/>
      <c r="AC748" s="2"/>
      <c r="AD748" s="2"/>
      <c r="AE748" s="2"/>
      <c r="AF748" s="2"/>
      <c r="AG748" s="2"/>
      <c r="AH748" s="2"/>
      <c r="AI748" s="2"/>
    </row>
    <row r="749" spans="12:35" x14ac:dyDescent="0.2"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5"/>
      <c r="Y749" s="2"/>
      <c r="AA749" s="2"/>
      <c r="AB749" s="2"/>
      <c r="AC749" s="2"/>
      <c r="AD749" s="2"/>
      <c r="AE749" s="2"/>
      <c r="AF749" s="2"/>
      <c r="AG749" s="2"/>
      <c r="AH749" s="2"/>
      <c r="AI749" s="2"/>
    </row>
    <row r="750" spans="12:35" x14ac:dyDescent="0.2"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5"/>
      <c r="Y750" s="2"/>
      <c r="AA750" s="2"/>
      <c r="AB750" s="2"/>
      <c r="AC750" s="2"/>
      <c r="AD750" s="2"/>
      <c r="AE750" s="2"/>
      <c r="AF750" s="2"/>
      <c r="AG750" s="2"/>
      <c r="AH750" s="2"/>
      <c r="AI750" s="2"/>
    </row>
    <row r="751" spans="12:35" x14ac:dyDescent="0.2"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5"/>
      <c r="Y751" s="2"/>
      <c r="AA751" s="2"/>
      <c r="AB751" s="2"/>
      <c r="AC751" s="2"/>
      <c r="AD751" s="2"/>
      <c r="AE751" s="2"/>
      <c r="AF751" s="2"/>
      <c r="AG751" s="2"/>
      <c r="AH751" s="2"/>
      <c r="AI751" s="2"/>
    </row>
    <row r="752" spans="12:35" x14ac:dyDescent="0.2"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5"/>
      <c r="Y752" s="2"/>
      <c r="AA752" s="2"/>
      <c r="AB752" s="2"/>
      <c r="AC752" s="2"/>
      <c r="AD752" s="2"/>
      <c r="AE752" s="2"/>
      <c r="AF752" s="2"/>
      <c r="AG752" s="2"/>
      <c r="AH752" s="2"/>
      <c r="AI752" s="2"/>
    </row>
    <row r="753" spans="12:35" x14ac:dyDescent="0.2"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5"/>
      <c r="Y753" s="2"/>
      <c r="AA753" s="2"/>
      <c r="AB753" s="2"/>
      <c r="AC753" s="2"/>
      <c r="AD753" s="2"/>
      <c r="AE753" s="2"/>
      <c r="AF753" s="2"/>
      <c r="AG753" s="2"/>
      <c r="AH753" s="2"/>
      <c r="AI753" s="2"/>
    </row>
    <row r="754" spans="12:35" x14ac:dyDescent="0.2"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5"/>
      <c r="Y754" s="2"/>
      <c r="AA754" s="2"/>
      <c r="AB754" s="2"/>
      <c r="AC754" s="2"/>
      <c r="AD754" s="2"/>
      <c r="AE754" s="2"/>
      <c r="AF754" s="2"/>
      <c r="AG754" s="2"/>
      <c r="AH754" s="2"/>
      <c r="AI754" s="2"/>
    </row>
    <row r="755" spans="12:35" x14ac:dyDescent="0.2"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5"/>
      <c r="Y755" s="2"/>
      <c r="AA755" s="2"/>
      <c r="AB755" s="2"/>
      <c r="AC755" s="2"/>
      <c r="AD755" s="2"/>
      <c r="AE755" s="2"/>
      <c r="AF755" s="2"/>
      <c r="AG755" s="2"/>
      <c r="AH755" s="2"/>
      <c r="AI755" s="2"/>
    </row>
    <row r="756" spans="12:35" x14ac:dyDescent="0.2"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5"/>
      <c r="Y756" s="2"/>
      <c r="AA756" s="2"/>
      <c r="AB756" s="2"/>
      <c r="AC756" s="2"/>
      <c r="AD756" s="2"/>
      <c r="AE756" s="2"/>
      <c r="AF756" s="2"/>
      <c r="AG756" s="2"/>
      <c r="AH756" s="2"/>
      <c r="AI756" s="2"/>
    </row>
    <row r="757" spans="12:35" x14ac:dyDescent="0.2"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5"/>
      <c r="Y757" s="2"/>
      <c r="AA757" s="2"/>
      <c r="AB757" s="2"/>
      <c r="AC757" s="2"/>
      <c r="AD757" s="2"/>
      <c r="AE757" s="2"/>
      <c r="AF757" s="2"/>
      <c r="AG757" s="2"/>
      <c r="AH757" s="2"/>
      <c r="AI757" s="2"/>
    </row>
    <row r="758" spans="12:35" x14ac:dyDescent="0.2"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5"/>
      <c r="Y758" s="2"/>
      <c r="AA758" s="2"/>
      <c r="AB758" s="2"/>
      <c r="AC758" s="2"/>
      <c r="AD758" s="2"/>
      <c r="AE758" s="2"/>
      <c r="AF758" s="2"/>
      <c r="AG758" s="2"/>
      <c r="AH758" s="2"/>
      <c r="AI758" s="2"/>
    </row>
    <row r="759" spans="12:35" x14ac:dyDescent="0.2"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5"/>
      <c r="Y759" s="2"/>
      <c r="AA759" s="2"/>
      <c r="AB759" s="2"/>
      <c r="AC759" s="2"/>
      <c r="AD759" s="2"/>
      <c r="AE759" s="2"/>
      <c r="AF759" s="2"/>
      <c r="AG759" s="2"/>
      <c r="AH759" s="2"/>
      <c r="AI759" s="2"/>
    </row>
    <row r="760" spans="12:35" x14ac:dyDescent="0.2"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5"/>
      <c r="Y760" s="2"/>
      <c r="AA760" s="2"/>
      <c r="AB760" s="2"/>
      <c r="AC760" s="2"/>
      <c r="AD760" s="2"/>
      <c r="AE760" s="2"/>
      <c r="AF760" s="2"/>
      <c r="AG760" s="2"/>
      <c r="AH760" s="2"/>
      <c r="AI760" s="2"/>
    </row>
    <row r="761" spans="12:35" x14ac:dyDescent="0.2"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5"/>
      <c r="Y761" s="2"/>
      <c r="AA761" s="2"/>
      <c r="AB761" s="2"/>
      <c r="AC761" s="2"/>
      <c r="AD761" s="2"/>
      <c r="AE761" s="2"/>
      <c r="AF761" s="2"/>
      <c r="AG761" s="2"/>
      <c r="AH761" s="2"/>
      <c r="AI761" s="2"/>
    </row>
    <row r="762" spans="12:35" x14ac:dyDescent="0.2"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5"/>
      <c r="Y762" s="2"/>
      <c r="AA762" s="2"/>
      <c r="AB762" s="2"/>
      <c r="AC762" s="2"/>
      <c r="AD762" s="2"/>
      <c r="AE762" s="2"/>
      <c r="AF762" s="2"/>
      <c r="AG762" s="2"/>
      <c r="AH762" s="2"/>
      <c r="AI762" s="2"/>
    </row>
    <row r="763" spans="12:35" x14ac:dyDescent="0.2"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5"/>
      <c r="Y763" s="2"/>
      <c r="AA763" s="2"/>
      <c r="AB763" s="2"/>
      <c r="AC763" s="2"/>
      <c r="AD763" s="2"/>
      <c r="AE763" s="2"/>
      <c r="AF763" s="2"/>
      <c r="AG763" s="2"/>
      <c r="AH763" s="2"/>
      <c r="AI763" s="2"/>
    </row>
    <row r="764" spans="12:35" x14ac:dyDescent="0.2"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5"/>
      <c r="Y764" s="2"/>
      <c r="AA764" s="2"/>
      <c r="AB764" s="2"/>
      <c r="AC764" s="2"/>
      <c r="AD764" s="2"/>
      <c r="AE764" s="2"/>
      <c r="AF764" s="2"/>
      <c r="AG764" s="2"/>
      <c r="AH764" s="2"/>
      <c r="AI764" s="2"/>
    </row>
    <row r="765" spans="12:35" x14ac:dyDescent="0.2"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5"/>
      <c r="Y765" s="2"/>
      <c r="AA765" s="2"/>
      <c r="AB765" s="2"/>
      <c r="AC765" s="2"/>
      <c r="AD765" s="2"/>
      <c r="AE765" s="2"/>
      <c r="AF765" s="2"/>
      <c r="AG765" s="2"/>
      <c r="AH765" s="2"/>
      <c r="AI765" s="2"/>
    </row>
    <row r="766" spans="12:35" x14ac:dyDescent="0.2"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5"/>
      <c r="Y766" s="2"/>
      <c r="AA766" s="2"/>
      <c r="AB766" s="2"/>
      <c r="AC766" s="2"/>
      <c r="AD766" s="2"/>
      <c r="AE766" s="2"/>
      <c r="AF766" s="2"/>
      <c r="AG766" s="2"/>
      <c r="AH766" s="2"/>
      <c r="AI766" s="2"/>
    </row>
    <row r="767" spans="12:35" x14ac:dyDescent="0.2"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5"/>
      <c r="Y767" s="2"/>
      <c r="AA767" s="2"/>
      <c r="AB767" s="2"/>
      <c r="AC767" s="2"/>
      <c r="AD767" s="2"/>
      <c r="AE767" s="2"/>
      <c r="AF767" s="2"/>
      <c r="AG767" s="2"/>
      <c r="AH767" s="2"/>
      <c r="AI767" s="2"/>
    </row>
    <row r="768" spans="12:35" x14ac:dyDescent="0.2"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5"/>
      <c r="Y768" s="2"/>
      <c r="AA768" s="2"/>
      <c r="AB768" s="2"/>
      <c r="AC768" s="2"/>
      <c r="AD768" s="2"/>
      <c r="AE768" s="2"/>
      <c r="AF768" s="2"/>
      <c r="AG768" s="2"/>
      <c r="AH768" s="2"/>
      <c r="AI768" s="2"/>
    </row>
    <row r="769" spans="12:35" x14ac:dyDescent="0.2"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5"/>
      <c r="Y769" s="2"/>
      <c r="AA769" s="2"/>
      <c r="AB769" s="2"/>
      <c r="AC769" s="2"/>
      <c r="AD769" s="2"/>
      <c r="AE769" s="2"/>
      <c r="AF769" s="2"/>
      <c r="AG769" s="2"/>
      <c r="AH769" s="2"/>
      <c r="AI769" s="2"/>
    </row>
    <row r="770" spans="12:35" x14ac:dyDescent="0.2"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5"/>
      <c r="Y770" s="2"/>
      <c r="AA770" s="2"/>
      <c r="AB770" s="2"/>
      <c r="AC770" s="2"/>
      <c r="AD770" s="2"/>
      <c r="AE770" s="2"/>
      <c r="AF770" s="2"/>
      <c r="AG770" s="2"/>
      <c r="AH770" s="2"/>
      <c r="AI770" s="2"/>
    </row>
    <row r="771" spans="12:35" x14ac:dyDescent="0.2"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5"/>
      <c r="Y771" s="2"/>
      <c r="AA771" s="2"/>
      <c r="AB771" s="2"/>
      <c r="AC771" s="2"/>
      <c r="AD771" s="2"/>
      <c r="AE771" s="2"/>
      <c r="AF771" s="2"/>
      <c r="AG771" s="2"/>
      <c r="AH771" s="2"/>
      <c r="AI771" s="2"/>
    </row>
    <row r="772" spans="12:35" x14ac:dyDescent="0.2"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5"/>
      <c r="Y772" s="2"/>
      <c r="AA772" s="2"/>
      <c r="AB772" s="2"/>
      <c r="AC772" s="2"/>
      <c r="AD772" s="2"/>
      <c r="AE772" s="2"/>
      <c r="AF772" s="2"/>
      <c r="AG772" s="2"/>
      <c r="AH772" s="2"/>
      <c r="AI772" s="2"/>
    </row>
    <row r="773" spans="12:35" x14ac:dyDescent="0.2"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5"/>
      <c r="Y773" s="2"/>
      <c r="AA773" s="2"/>
      <c r="AB773" s="2"/>
      <c r="AC773" s="2"/>
      <c r="AD773" s="2"/>
      <c r="AE773" s="2"/>
      <c r="AF773" s="2"/>
      <c r="AG773" s="2"/>
      <c r="AH773" s="2"/>
      <c r="AI773" s="2"/>
    </row>
    <row r="774" spans="12:35" x14ac:dyDescent="0.2"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5"/>
      <c r="Y774" s="2"/>
      <c r="AA774" s="2"/>
      <c r="AB774" s="2"/>
      <c r="AC774" s="2"/>
      <c r="AD774" s="2"/>
      <c r="AE774" s="2"/>
      <c r="AF774" s="2"/>
      <c r="AG774" s="2"/>
      <c r="AH774" s="2"/>
      <c r="AI774" s="2"/>
    </row>
    <row r="775" spans="12:35" x14ac:dyDescent="0.2"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5"/>
      <c r="Y775" s="2"/>
      <c r="AA775" s="2"/>
      <c r="AB775" s="2"/>
      <c r="AC775" s="2"/>
      <c r="AD775" s="2"/>
      <c r="AE775" s="2"/>
      <c r="AF775" s="2"/>
      <c r="AG775" s="2"/>
      <c r="AH775" s="2"/>
      <c r="AI775" s="2"/>
    </row>
    <row r="776" spans="12:35" x14ac:dyDescent="0.2"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5"/>
      <c r="Y776" s="2"/>
      <c r="AA776" s="2"/>
      <c r="AB776" s="2"/>
      <c r="AC776" s="2"/>
      <c r="AD776" s="2"/>
      <c r="AE776" s="2"/>
      <c r="AF776" s="2"/>
      <c r="AG776" s="2"/>
      <c r="AH776" s="2"/>
      <c r="AI776" s="2"/>
    </row>
    <row r="777" spans="12:35" x14ac:dyDescent="0.2"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5"/>
      <c r="Y777" s="2"/>
      <c r="AA777" s="2"/>
      <c r="AB777" s="2"/>
      <c r="AC777" s="2"/>
      <c r="AD777" s="2"/>
      <c r="AE777" s="2"/>
      <c r="AF777" s="2"/>
      <c r="AG777" s="2"/>
      <c r="AH777" s="2"/>
      <c r="AI777" s="2"/>
    </row>
    <row r="778" spans="12:35" x14ac:dyDescent="0.2"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5"/>
      <c r="Y778" s="2"/>
      <c r="AA778" s="2"/>
      <c r="AB778" s="2"/>
      <c r="AC778" s="2"/>
      <c r="AD778" s="2"/>
      <c r="AE778" s="2"/>
      <c r="AF778" s="2"/>
      <c r="AG778" s="2"/>
      <c r="AH778" s="2"/>
      <c r="AI778" s="2"/>
    </row>
    <row r="779" spans="12:35" x14ac:dyDescent="0.2"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5"/>
      <c r="Y779" s="2"/>
      <c r="AA779" s="2"/>
      <c r="AB779" s="2"/>
      <c r="AC779" s="2"/>
      <c r="AD779" s="2"/>
      <c r="AE779" s="2"/>
      <c r="AF779" s="2"/>
      <c r="AG779" s="2"/>
      <c r="AH779" s="2"/>
      <c r="AI779" s="2"/>
    </row>
    <row r="780" spans="12:35" x14ac:dyDescent="0.2"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5"/>
      <c r="Y780" s="2"/>
      <c r="AA780" s="2"/>
      <c r="AB780" s="2"/>
      <c r="AC780" s="2"/>
      <c r="AD780" s="2"/>
      <c r="AE780" s="2"/>
      <c r="AF780" s="2"/>
      <c r="AG780" s="2"/>
      <c r="AH780" s="2"/>
      <c r="AI780" s="2"/>
    </row>
    <row r="781" spans="12:35" x14ac:dyDescent="0.2"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5"/>
      <c r="Y781" s="2"/>
      <c r="AA781" s="2"/>
      <c r="AB781" s="2"/>
      <c r="AC781" s="2"/>
      <c r="AD781" s="2"/>
      <c r="AE781" s="2"/>
      <c r="AF781" s="2"/>
      <c r="AG781" s="2"/>
      <c r="AH781" s="2"/>
      <c r="AI781" s="2"/>
    </row>
    <row r="782" spans="12:35" x14ac:dyDescent="0.2"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5"/>
      <c r="Y782" s="2"/>
      <c r="AA782" s="2"/>
      <c r="AB782" s="2"/>
      <c r="AC782" s="2"/>
      <c r="AD782" s="2"/>
      <c r="AE782" s="2"/>
      <c r="AF782" s="2"/>
      <c r="AG782" s="2"/>
      <c r="AH782" s="2"/>
      <c r="AI782" s="2"/>
    </row>
    <row r="783" spans="12:35" x14ac:dyDescent="0.2"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5"/>
      <c r="Y783" s="2"/>
      <c r="AA783" s="2"/>
      <c r="AB783" s="2"/>
      <c r="AC783" s="2"/>
      <c r="AD783" s="2"/>
      <c r="AE783" s="2"/>
      <c r="AF783" s="2"/>
      <c r="AG783" s="2"/>
      <c r="AH783" s="2"/>
      <c r="AI783" s="2"/>
    </row>
    <row r="784" spans="12:35" x14ac:dyDescent="0.2"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5"/>
      <c r="Y784" s="2"/>
      <c r="AA784" s="2"/>
      <c r="AB784" s="2"/>
      <c r="AC784" s="2"/>
      <c r="AD784" s="2"/>
      <c r="AE784" s="2"/>
      <c r="AF784" s="2"/>
      <c r="AG784" s="2"/>
      <c r="AH784" s="2"/>
      <c r="AI784" s="2"/>
    </row>
    <row r="785" spans="12:35" x14ac:dyDescent="0.2"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5"/>
      <c r="Y785" s="2"/>
      <c r="AA785" s="2"/>
      <c r="AB785" s="2"/>
      <c r="AC785" s="2"/>
      <c r="AD785" s="2"/>
      <c r="AE785" s="2"/>
      <c r="AF785" s="2"/>
      <c r="AG785" s="2"/>
      <c r="AH785" s="2"/>
      <c r="AI785" s="2"/>
    </row>
    <row r="786" spans="12:35" x14ac:dyDescent="0.2"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5"/>
      <c r="Y786" s="2"/>
      <c r="AA786" s="2"/>
      <c r="AB786" s="2"/>
      <c r="AC786" s="2"/>
      <c r="AD786" s="2"/>
      <c r="AE786" s="2"/>
      <c r="AF786" s="2"/>
      <c r="AG786" s="2"/>
      <c r="AH786" s="2"/>
      <c r="AI786" s="2"/>
    </row>
    <row r="787" spans="12:35" x14ac:dyDescent="0.2"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5"/>
      <c r="Y787" s="2"/>
      <c r="AA787" s="2"/>
      <c r="AB787" s="2"/>
      <c r="AC787" s="2"/>
      <c r="AD787" s="2"/>
      <c r="AE787" s="2"/>
      <c r="AF787" s="2"/>
      <c r="AG787" s="2"/>
      <c r="AH787" s="2"/>
      <c r="AI787" s="2"/>
    </row>
    <row r="788" spans="12:35" x14ac:dyDescent="0.2"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5"/>
      <c r="Y788" s="2"/>
      <c r="AA788" s="2"/>
      <c r="AB788" s="2"/>
      <c r="AC788" s="2"/>
      <c r="AD788" s="2"/>
      <c r="AE788" s="2"/>
      <c r="AF788" s="2"/>
      <c r="AG788" s="2"/>
      <c r="AH788" s="2"/>
      <c r="AI788" s="2"/>
    </row>
    <row r="789" spans="12:35" x14ac:dyDescent="0.2"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5"/>
      <c r="Y789" s="2"/>
      <c r="AA789" s="2"/>
      <c r="AB789" s="2"/>
      <c r="AC789" s="2"/>
      <c r="AD789" s="2"/>
      <c r="AE789" s="2"/>
      <c r="AF789" s="2"/>
      <c r="AG789" s="2"/>
      <c r="AH789" s="2"/>
      <c r="AI789" s="2"/>
    </row>
    <row r="790" spans="12:35" x14ac:dyDescent="0.2"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5"/>
      <c r="Y790" s="2"/>
      <c r="AA790" s="2"/>
      <c r="AB790" s="2"/>
      <c r="AC790" s="2"/>
      <c r="AD790" s="2"/>
      <c r="AE790" s="2"/>
      <c r="AF790" s="2"/>
      <c r="AG790" s="2"/>
      <c r="AH790" s="2"/>
      <c r="AI790" s="2"/>
    </row>
    <row r="791" spans="12:35" x14ac:dyDescent="0.2"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5"/>
      <c r="Y791" s="2"/>
      <c r="AA791" s="2"/>
      <c r="AB791" s="2"/>
      <c r="AC791" s="2"/>
      <c r="AD791" s="2"/>
      <c r="AE791" s="2"/>
      <c r="AF791" s="2"/>
      <c r="AG791" s="2"/>
      <c r="AH791" s="2"/>
      <c r="AI791" s="2"/>
    </row>
    <row r="792" spans="12:35" x14ac:dyDescent="0.2"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5"/>
      <c r="Y792" s="2"/>
      <c r="AA792" s="2"/>
      <c r="AB792" s="2"/>
      <c r="AC792" s="2"/>
      <c r="AD792" s="2"/>
      <c r="AE792" s="2"/>
      <c r="AF792" s="2"/>
      <c r="AG792" s="2"/>
      <c r="AH792" s="2"/>
      <c r="AI792" s="2"/>
    </row>
    <row r="793" spans="12:35" x14ac:dyDescent="0.2"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5"/>
      <c r="Y793" s="2"/>
      <c r="AA793" s="2"/>
      <c r="AB793" s="2"/>
      <c r="AC793" s="2"/>
      <c r="AD793" s="2"/>
      <c r="AE793" s="2"/>
      <c r="AF793" s="2"/>
      <c r="AG793" s="2"/>
      <c r="AH793" s="2"/>
      <c r="AI793" s="2"/>
    </row>
    <row r="794" spans="12:35" x14ac:dyDescent="0.2"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5"/>
      <c r="Y794" s="2"/>
      <c r="AA794" s="2"/>
      <c r="AB794" s="2"/>
      <c r="AC794" s="2"/>
      <c r="AD794" s="2"/>
      <c r="AE794" s="2"/>
      <c r="AF794" s="2"/>
      <c r="AG794" s="2"/>
      <c r="AH794" s="2"/>
      <c r="AI794" s="2"/>
    </row>
    <row r="795" spans="12:35" x14ac:dyDescent="0.2"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5"/>
      <c r="Y795" s="2"/>
      <c r="AA795" s="2"/>
      <c r="AB795" s="2"/>
      <c r="AC795" s="2"/>
      <c r="AD795" s="2"/>
      <c r="AE795" s="2"/>
      <c r="AF795" s="2"/>
      <c r="AG795" s="2"/>
      <c r="AH795" s="2"/>
      <c r="AI795" s="2"/>
    </row>
    <row r="796" spans="12:35" x14ac:dyDescent="0.2"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5"/>
      <c r="Y796" s="2"/>
      <c r="AA796" s="2"/>
      <c r="AB796" s="2"/>
      <c r="AC796" s="2"/>
      <c r="AD796" s="2"/>
      <c r="AE796" s="2"/>
      <c r="AF796" s="2"/>
      <c r="AG796" s="2"/>
      <c r="AH796" s="2"/>
      <c r="AI796" s="2"/>
    </row>
    <row r="797" spans="12:35" x14ac:dyDescent="0.2"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5"/>
      <c r="Y797" s="2"/>
      <c r="AA797" s="2"/>
      <c r="AB797" s="2"/>
      <c r="AC797" s="2"/>
      <c r="AD797" s="2"/>
      <c r="AE797" s="2"/>
      <c r="AF797" s="2"/>
      <c r="AG797" s="2"/>
      <c r="AH797" s="2"/>
      <c r="AI797" s="2"/>
    </row>
    <row r="798" spans="12:35" x14ac:dyDescent="0.2"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5"/>
      <c r="Y798" s="2"/>
      <c r="AA798" s="2"/>
      <c r="AB798" s="2"/>
      <c r="AC798" s="2"/>
      <c r="AD798" s="2"/>
      <c r="AE798" s="2"/>
      <c r="AF798" s="2"/>
      <c r="AG798" s="2"/>
      <c r="AH798" s="2"/>
      <c r="AI798" s="2"/>
    </row>
    <row r="799" spans="12:35" x14ac:dyDescent="0.2"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5"/>
      <c r="Y799" s="2"/>
      <c r="AA799" s="2"/>
      <c r="AB799" s="2"/>
      <c r="AC799" s="2"/>
      <c r="AD799" s="2"/>
      <c r="AE799" s="2"/>
      <c r="AF799" s="2"/>
      <c r="AG799" s="2"/>
      <c r="AH799" s="2"/>
      <c r="AI799" s="2"/>
    </row>
    <row r="800" spans="12:35" x14ac:dyDescent="0.2"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5"/>
      <c r="Y800" s="2"/>
      <c r="AA800" s="2"/>
      <c r="AB800" s="2"/>
      <c r="AC800" s="2"/>
      <c r="AD800" s="2"/>
      <c r="AE800" s="2"/>
      <c r="AF800" s="2"/>
      <c r="AG800" s="2"/>
      <c r="AH800" s="2"/>
      <c r="AI800" s="2"/>
    </row>
    <row r="801" spans="12:35" x14ac:dyDescent="0.2"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5"/>
      <c r="Y801" s="2"/>
      <c r="AA801" s="2"/>
      <c r="AB801" s="2"/>
      <c r="AC801" s="2"/>
      <c r="AD801" s="2"/>
      <c r="AE801" s="2"/>
      <c r="AF801" s="2"/>
      <c r="AG801" s="2"/>
      <c r="AH801" s="2"/>
      <c r="AI801" s="2"/>
    </row>
    <row r="802" spans="12:35" x14ac:dyDescent="0.2"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5"/>
      <c r="Y802" s="2"/>
      <c r="AA802" s="2"/>
      <c r="AB802" s="2"/>
      <c r="AC802" s="2"/>
      <c r="AD802" s="2"/>
      <c r="AE802" s="2"/>
      <c r="AF802" s="2"/>
      <c r="AG802" s="2"/>
      <c r="AH802" s="2"/>
      <c r="AI802" s="2"/>
    </row>
    <row r="803" spans="12:35" x14ac:dyDescent="0.2"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5"/>
      <c r="Y803" s="2"/>
      <c r="AA803" s="2"/>
      <c r="AB803" s="2"/>
      <c r="AC803" s="2"/>
      <c r="AD803" s="2"/>
      <c r="AE803" s="2"/>
      <c r="AF803" s="2"/>
      <c r="AG803" s="2"/>
      <c r="AH803" s="2"/>
      <c r="AI803" s="2"/>
    </row>
    <row r="804" spans="12:35" x14ac:dyDescent="0.2"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5"/>
      <c r="Y804" s="2"/>
      <c r="AA804" s="2"/>
      <c r="AB804" s="2"/>
      <c r="AC804" s="2"/>
      <c r="AD804" s="2"/>
      <c r="AE804" s="2"/>
      <c r="AF804" s="2"/>
      <c r="AG804" s="2"/>
      <c r="AH804" s="2"/>
      <c r="AI804" s="2"/>
    </row>
    <row r="805" spans="12:35" x14ac:dyDescent="0.2"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5"/>
      <c r="Y805" s="2"/>
      <c r="AA805" s="2"/>
      <c r="AB805" s="2"/>
      <c r="AC805" s="2"/>
      <c r="AD805" s="2"/>
      <c r="AE805" s="2"/>
      <c r="AF805" s="2"/>
      <c r="AG805" s="2"/>
      <c r="AH805" s="2"/>
      <c r="AI805" s="2"/>
    </row>
    <row r="806" spans="12:35" x14ac:dyDescent="0.2"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5"/>
      <c r="Y806" s="2"/>
      <c r="AA806" s="2"/>
      <c r="AB806" s="2"/>
      <c r="AC806" s="2"/>
      <c r="AD806" s="2"/>
      <c r="AE806" s="2"/>
      <c r="AF806" s="2"/>
      <c r="AG806" s="2"/>
      <c r="AH806" s="2"/>
      <c r="AI806" s="2"/>
    </row>
    <row r="807" spans="12:35" x14ac:dyDescent="0.2"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5"/>
      <c r="Y807" s="2"/>
      <c r="AA807" s="2"/>
      <c r="AB807" s="2"/>
      <c r="AC807" s="2"/>
      <c r="AD807" s="2"/>
      <c r="AE807" s="2"/>
      <c r="AF807" s="2"/>
      <c r="AG807" s="2"/>
      <c r="AH807" s="2"/>
      <c r="AI807" s="2"/>
    </row>
    <row r="808" spans="12:35" x14ac:dyDescent="0.2"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5"/>
      <c r="Y808" s="2"/>
      <c r="AA808" s="2"/>
      <c r="AB808" s="2"/>
      <c r="AC808" s="2"/>
      <c r="AD808" s="2"/>
      <c r="AE808" s="2"/>
      <c r="AF808" s="2"/>
      <c r="AG808" s="2"/>
      <c r="AH808" s="2"/>
      <c r="AI808" s="2"/>
    </row>
    <row r="809" spans="12:35" x14ac:dyDescent="0.2"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5"/>
      <c r="Y809" s="2"/>
      <c r="AA809" s="2"/>
      <c r="AB809" s="2"/>
      <c r="AC809" s="2"/>
      <c r="AD809" s="2"/>
      <c r="AE809" s="2"/>
      <c r="AF809" s="2"/>
      <c r="AG809" s="2"/>
      <c r="AH809" s="2"/>
      <c r="AI809" s="2"/>
    </row>
    <row r="810" spans="12:35" x14ac:dyDescent="0.2"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5"/>
      <c r="Y810" s="2"/>
      <c r="AA810" s="2"/>
      <c r="AB810" s="2"/>
      <c r="AC810" s="2"/>
      <c r="AD810" s="2"/>
      <c r="AE810" s="2"/>
      <c r="AF810" s="2"/>
      <c r="AG810" s="2"/>
      <c r="AH810" s="2"/>
      <c r="AI810" s="2"/>
    </row>
    <row r="811" spans="12:35" x14ac:dyDescent="0.2"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5"/>
      <c r="Y811" s="2"/>
      <c r="AA811" s="2"/>
      <c r="AB811" s="2"/>
      <c r="AC811" s="2"/>
      <c r="AD811" s="2"/>
      <c r="AE811" s="2"/>
      <c r="AF811" s="2"/>
      <c r="AG811" s="2"/>
      <c r="AH811" s="2"/>
      <c r="AI811" s="2"/>
    </row>
    <row r="812" spans="12:35" x14ac:dyDescent="0.2"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5"/>
      <c r="Y812" s="2"/>
      <c r="AA812" s="2"/>
      <c r="AB812" s="2"/>
      <c r="AC812" s="2"/>
      <c r="AD812" s="2"/>
      <c r="AE812" s="2"/>
      <c r="AF812" s="2"/>
      <c r="AG812" s="2"/>
      <c r="AH812" s="2"/>
      <c r="AI812" s="2"/>
    </row>
    <row r="813" spans="12:35" x14ac:dyDescent="0.2"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5"/>
      <c r="Y813" s="2"/>
      <c r="AA813" s="2"/>
      <c r="AB813" s="2"/>
      <c r="AC813" s="2"/>
      <c r="AD813" s="2"/>
      <c r="AE813" s="2"/>
      <c r="AF813" s="2"/>
      <c r="AG813" s="2"/>
      <c r="AH813" s="2"/>
      <c r="AI813" s="2"/>
    </row>
    <row r="814" spans="12:35" x14ac:dyDescent="0.2"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5"/>
      <c r="Y814" s="2"/>
      <c r="AA814" s="2"/>
      <c r="AB814" s="2"/>
      <c r="AC814" s="2"/>
      <c r="AD814" s="2"/>
      <c r="AE814" s="2"/>
      <c r="AF814" s="2"/>
      <c r="AG814" s="2"/>
      <c r="AH814" s="2"/>
      <c r="AI814" s="2"/>
    </row>
    <row r="815" spans="12:35" x14ac:dyDescent="0.2"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5"/>
      <c r="Y815" s="2"/>
      <c r="AA815" s="2"/>
      <c r="AB815" s="2"/>
      <c r="AC815" s="2"/>
      <c r="AD815" s="2"/>
      <c r="AE815" s="2"/>
      <c r="AF815" s="2"/>
      <c r="AG815" s="2"/>
      <c r="AH815" s="2"/>
      <c r="AI815" s="2"/>
    </row>
    <row r="816" spans="12:35" x14ac:dyDescent="0.2"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5"/>
      <c r="Y816" s="2"/>
      <c r="AA816" s="2"/>
      <c r="AB816" s="2"/>
      <c r="AC816" s="2"/>
      <c r="AD816" s="2"/>
      <c r="AE816" s="2"/>
      <c r="AF816" s="2"/>
      <c r="AG816" s="2"/>
      <c r="AH816" s="2"/>
      <c r="AI816" s="2"/>
    </row>
    <row r="817" spans="12:35" x14ac:dyDescent="0.2"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5"/>
      <c r="Y817" s="2"/>
      <c r="AA817" s="2"/>
      <c r="AB817" s="2"/>
      <c r="AC817" s="2"/>
      <c r="AD817" s="2"/>
      <c r="AE817" s="2"/>
      <c r="AF817" s="2"/>
      <c r="AG817" s="2"/>
      <c r="AH817" s="2"/>
      <c r="AI817" s="2"/>
    </row>
    <row r="818" spans="12:35" x14ac:dyDescent="0.2"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5"/>
      <c r="Y818" s="2"/>
      <c r="AA818" s="2"/>
      <c r="AB818" s="2"/>
      <c r="AC818" s="2"/>
      <c r="AD818" s="2"/>
      <c r="AE818" s="2"/>
      <c r="AF818" s="2"/>
      <c r="AG818" s="2"/>
      <c r="AH818" s="2"/>
      <c r="AI818" s="2"/>
    </row>
    <row r="819" spans="12:35" x14ac:dyDescent="0.2"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5"/>
      <c r="Y819" s="2"/>
      <c r="AA819" s="2"/>
      <c r="AB819" s="2"/>
      <c r="AC819" s="2"/>
      <c r="AD819" s="2"/>
      <c r="AE819" s="2"/>
      <c r="AF819" s="2"/>
      <c r="AG819" s="2"/>
      <c r="AH819" s="2"/>
      <c r="AI819" s="2"/>
    </row>
    <row r="820" spans="12:35" x14ac:dyDescent="0.2"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5"/>
      <c r="Y820" s="2"/>
      <c r="AA820" s="2"/>
      <c r="AB820" s="2"/>
      <c r="AC820" s="2"/>
      <c r="AD820" s="2"/>
      <c r="AE820" s="2"/>
      <c r="AF820" s="2"/>
      <c r="AG820" s="2"/>
      <c r="AH820" s="2"/>
      <c r="AI820" s="2"/>
    </row>
    <row r="821" spans="12:35" x14ac:dyDescent="0.2"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5"/>
      <c r="Y821" s="2"/>
      <c r="AA821" s="2"/>
      <c r="AB821" s="2"/>
      <c r="AC821" s="2"/>
      <c r="AD821" s="2"/>
      <c r="AE821" s="2"/>
      <c r="AF821" s="2"/>
      <c r="AG821" s="2"/>
      <c r="AH821" s="2"/>
      <c r="AI821" s="2"/>
    </row>
    <row r="822" spans="12:35" x14ac:dyDescent="0.2"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5"/>
      <c r="Y822" s="2"/>
      <c r="AA822" s="2"/>
      <c r="AB822" s="2"/>
      <c r="AC822" s="2"/>
      <c r="AD822" s="2"/>
      <c r="AE822" s="2"/>
      <c r="AF822" s="2"/>
      <c r="AG822" s="2"/>
      <c r="AH822" s="2"/>
      <c r="AI822" s="2"/>
    </row>
    <row r="823" spans="12:35" x14ac:dyDescent="0.2"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5"/>
      <c r="Y823" s="2"/>
      <c r="AA823" s="2"/>
      <c r="AB823" s="2"/>
      <c r="AC823" s="2"/>
      <c r="AD823" s="2"/>
      <c r="AE823" s="2"/>
      <c r="AF823" s="2"/>
      <c r="AG823" s="2"/>
      <c r="AH823" s="2"/>
      <c r="AI823" s="2"/>
    </row>
    <row r="824" spans="12:35" x14ac:dyDescent="0.2"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5"/>
      <c r="Y824" s="2"/>
      <c r="AA824" s="2"/>
      <c r="AB824" s="2"/>
      <c r="AC824" s="2"/>
      <c r="AD824" s="2"/>
      <c r="AE824" s="2"/>
      <c r="AF824" s="2"/>
      <c r="AG824" s="2"/>
      <c r="AH824" s="2"/>
      <c r="AI824" s="2"/>
    </row>
    <row r="825" spans="12:35" x14ac:dyDescent="0.2"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5"/>
      <c r="Y825" s="2"/>
      <c r="AA825" s="2"/>
      <c r="AB825" s="2"/>
      <c r="AC825" s="2"/>
      <c r="AD825" s="2"/>
      <c r="AE825" s="2"/>
      <c r="AF825" s="2"/>
      <c r="AG825" s="2"/>
      <c r="AH825" s="2"/>
      <c r="AI825" s="2"/>
    </row>
    <row r="826" spans="12:35" x14ac:dyDescent="0.2"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5"/>
      <c r="Y826" s="2"/>
      <c r="AA826" s="2"/>
      <c r="AB826" s="2"/>
      <c r="AC826" s="2"/>
      <c r="AD826" s="2"/>
      <c r="AE826" s="2"/>
      <c r="AF826" s="2"/>
      <c r="AG826" s="2"/>
      <c r="AH826" s="2"/>
      <c r="AI826" s="2"/>
    </row>
    <row r="827" spans="12:35" x14ac:dyDescent="0.2"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5"/>
      <c r="Y827" s="2"/>
      <c r="AA827" s="2"/>
      <c r="AB827" s="2"/>
      <c r="AC827" s="2"/>
      <c r="AD827" s="2"/>
      <c r="AE827" s="2"/>
      <c r="AF827" s="2"/>
      <c r="AG827" s="2"/>
      <c r="AH827" s="2"/>
      <c r="AI827" s="2"/>
    </row>
    <row r="828" spans="12:35" x14ac:dyDescent="0.2"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5"/>
      <c r="Y828" s="2"/>
      <c r="AA828" s="2"/>
      <c r="AB828" s="2"/>
      <c r="AC828" s="2"/>
      <c r="AD828" s="2"/>
      <c r="AE828" s="2"/>
      <c r="AF828" s="2"/>
      <c r="AG828" s="2"/>
      <c r="AH828" s="2"/>
      <c r="AI828" s="2"/>
    </row>
    <row r="829" spans="12:35" x14ac:dyDescent="0.2"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5"/>
      <c r="Y829" s="2"/>
      <c r="AA829" s="2"/>
      <c r="AB829" s="2"/>
      <c r="AC829" s="2"/>
      <c r="AD829" s="2"/>
      <c r="AE829" s="2"/>
      <c r="AF829" s="2"/>
      <c r="AG829" s="2"/>
      <c r="AH829" s="2"/>
      <c r="AI829" s="2"/>
    </row>
    <row r="830" spans="12:35" x14ac:dyDescent="0.2"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5"/>
      <c r="Y830" s="2"/>
      <c r="AA830" s="2"/>
      <c r="AB830" s="2"/>
      <c r="AC830" s="2"/>
      <c r="AD830" s="2"/>
      <c r="AE830" s="2"/>
      <c r="AF830" s="2"/>
      <c r="AG830" s="2"/>
      <c r="AH830" s="2"/>
      <c r="AI830" s="2"/>
    </row>
    <row r="831" spans="12:35" x14ac:dyDescent="0.2"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5"/>
      <c r="Y831" s="2"/>
      <c r="AA831" s="2"/>
      <c r="AB831" s="2"/>
      <c r="AC831" s="2"/>
      <c r="AD831" s="2"/>
      <c r="AE831" s="2"/>
      <c r="AF831" s="2"/>
      <c r="AG831" s="2"/>
      <c r="AH831" s="2"/>
      <c r="AI831" s="2"/>
    </row>
    <row r="832" spans="12:35" x14ac:dyDescent="0.2"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5"/>
      <c r="Y832" s="2"/>
      <c r="AA832" s="2"/>
      <c r="AB832" s="2"/>
      <c r="AC832" s="2"/>
      <c r="AD832" s="2"/>
      <c r="AE832" s="2"/>
      <c r="AF832" s="2"/>
      <c r="AG832" s="2"/>
      <c r="AH832" s="2"/>
      <c r="AI832" s="2"/>
    </row>
    <row r="833" spans="12:35" x14ac:dyDescent="0.2"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5"/>
      <c r="Y833" s="2"/>
      <c r="AA833" s="2"/>
      <c r="AB833" s="2"/>
      <c r="AC833" s="2"/>
      <c r="AD833" s="2"/>
      <c r="AE833" s="2"/>
      <c r="AF833" s="2"/>
      <c r="AG833" s="2"/>
      <c r="AH833" s="2"/>
      <c r="AI833" s="2"/>
    </row>
    <row r="834" spans="12:35" x14ac:dyDescent="0.2"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5"/>
      <c r="Y834" s="2"/>
      <c r="AA834" s="2"/>
      <c r="AB834" s="2"/>
      <c r="AC834" s="2"/>
      <c r="AD834" s="2"/>
      <c r="AE834" s="2"/>
      <c r="AF834" s="2"/>
      <c r="AG834" s="2"/>
      <c r="AH834" s="2"/>
      <c r="AI834" s="2"/>
    </row>
    <row r="835" spans="12:35" x14ac:dyDescent="0.2"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5"/>
      <c r="Y835" s="2"/>
      <c r="AA835" s="2"/>
      <c r="AB835" s="2"/>
      <c r="AC835" s="2"/>
      <c r="AD835" s="2"/>
      <c r="AE835" s="2"/>
      <c r="AF835" s="2"/>
      <c r="AG835" s="2"/>
      <c r="AH835" s="2"/>
      <c r="AI835" s="2"/>
    </row>
    <row r="836" spans="12:35" x14ac:dyDescent="0.2"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5"/>
      <c r="Y836" s="2"/>
      <c r="AA836" s="2"/>
      <c r="AB836" s="2"/>
      <c r="AC836" s="2"/>
      <c r="AD836" s="2"/>
      <c r="AE836" s="2"/>
      <c r="AF836" s="2"/>
      <c r="AG836" s="2"/>
      <c r="AH836" s="2"/>
      <c r="AI836" s="2"/>
    </row>
    <row r="837" spans="12:35" x14ac:dyDescent="0.2"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5"/>
      <c r="Y837" s="2"/>
      <c r="AA837" s="2"/>
      <c r="AB837" s="2"/>
      <c r="AC837" s="2"/>
      <c r="AD837" s="2"/>
      <c r="AE837" s="2"/>
      <c r="AF837" s="2"/>
      <c r="AG837" s="2"/>
      <c r="AH837" s="2"/>
      <c r="AI837" s="2"/>
    </row>
    <row r="838" spans="12:35" x14ac:dyDescent="0.2"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5"/>
      <c r="Y838" s="2"/>
      <c r="AA838" s="2"/>
      <c r="AB838" s="2"/>
      <c r="AC838" s="2"/>
      <c r="AD838" s="2"/>
      <c r="AE838" s="2"/>
      <c r="AF838" s="2"/>
      <c r="AG838" s="2"/>
      <c r="AH838" s="2"/>
      <c r="AI838" s="2"/>
    </row>
    <row r="839" spans="12:35" x14ac:dyDescent="0.2"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5"/>
      <c r="Y839" s="2"/>
      <c r="AA839" s="2"/>
      <c r="AB839" s="2"/>
      <c r="AC839" s="2"/>
      <c r="AD839" s="2"/>
      <c r="AE839" s="2"/>
      <c r="AF839" s="2"/>
      <c r="AG839" s="2"/>
      <c r="AH839" s="2"/>
      <c r="AI839" s="2"/>
    </row>
  </sheetData>
  <mergeCells count="7">
    <mergeCell ref="B63:D63"/>
    <mergeCell ref="A1:J1"/>
    <mergeCell ref="A2:J2"/>
    <mergeCell ref="B4:C4"/>
    <mergeCell ref="Z7:Z8"/>
    <mergeCell ref="B15:C15"/>
    <mergeCell ref="D27:G27"/>
  </mergeCells>
  <phoneticPr fontId="5" type="noConversion"/>
  <pageMargins left="0.7" right="0.7" top="0.78740157499999996" bottom="0.78740157499999996" header="0.3" footer="0.3"/>
  <pageSetup paperSize="9" orientation="portrait" horizontalDpi="4294967293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opLeftCell="A7" workbookViewId="0">
      <selection activeCell="J22" sqref="J22"/>
    </sheetView>
  </sheetViews>
  <sheetFormatPr defaultRowHeight="12.75" x14ac:dyDescent="0.2"/>
  <cols>
    <col min="1" max="1" width="3.42578125" customWidth="1"/>
    <col min="2" max="2" width="4.5703125" customWidth="1"/>
    <col min="3" max="3" width="5.5703125" customWidth="1"/>
    <col min="4" max="4" width="34.5703125" customWidth="1"/>
    <col min="6" max="6" width="7" customWidth="1"/>
    <col min="7" max="7" width="7.85546875" customWidth="1"/>
    <col min="8" max="8" width="10.28515625" customWidth="1"/>
    <col min="10" max="10" width="11.7109375" bestFit="1" customWidth="1"/>
    <col min="11" max="11" width="9.140625" style="69"/>
    <col min="12" max="12" width="10.140625" style="3" bestFit="1" customWidth="1"/>
    <col min="13" max="13" width="10.140625" bestFit="1" customWidth="1"/>
    <col min="14" max="14" width="10.85546875" style="134" customWidth="1"/>
  </cols>
  <sheetData>
    <row r="1" spans="1:14" x14ac:dyDescent="0.2">
      <c r="A1" s="191" t="s">
        <v>85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4" ht="15.75" x14ac:dyDescent="0.2">
      <c r="A2" s="193" t="s">
        <v>146</v>
      </c>
      <c r="B2" s="194"/>
      <c r="C2" s="194"/>
      <c r="D2" s="194"/>
      <c r="E2" s="194"/>
      <c r="F2" s="194"/>
      <c r="G2" s="194"/>
      <c r="H2" s="194"/>
      <c r="I2" s="194"/>
      <c r="J2" s="194"/>
    </row>
    <row r="3" spans="1:14" s="138" customFormat="1" ht="51" x14ac:dyDescent="0.2">
      <c r="J3" s="139" t="s">
        <v>91</v>
      </c>
      <c r="K3" s="128" t="s">
        <v>120</v>
      </c>
      <c r="L3" s="140" t="s">
        <v>96</v>
      </c>
      <c r="M3" s="141" t="s">
        <v>96</v>
      </c>
      <c r="N3" s="142" t="s">
        <v>159</v>
      </c>
    </row>
    <row r="4" spans="1:14" ht="15" x14ac:dyDescent="0.25">
      <c r="A4" s="19" t="s">
        <v>13</v>
      </c>
      <c r="B4" s="20"/>
      <c r="C4" s="4"/>
      <c r="J4" s="2"/>
    </row>
    <row r="5" spans="1:14" x14ac:dyDescent="0.2">
      <c r="A5" t="s">
        <v>0</v>
      </c>
      <c r="B5" s="130" t="s">
        <v>147</v>
      </c>
      <c r="J5" s="2">
        <v>153279.56</v>
      </c>
      <c r="M5" s="2">
        <f>'čerpání-detail 11_12'!X5</f>
        <v>153279.56</v>
      </c>
    </row>
    <row r="6" spans="1:14" x14ac:dyDescent="0.2">
      <c r="A6" t="s">
        <v>2</v>
      </c>
      <c r="B6" t="s">
        <v>6</v>
      </c>
      <c r="E6">
        <v>356</v>
      </c>
      <c r="F6" t="s">
        <v>7</v>
      </c>
      <c r="G6" s="1">
        <v>400</v>
      </c>
      <c r="J6" s="2">
        <f>E6*G6</f>
        <v>142400</v>
      </c>
      <c r="M6" s="2">
        <f>'čerpání-detail 11_12'!X6</f>
        <v>140800</v>
      </c>
    </row>
    <row r="7" spans="1:14" x14ac:dyDescent="0.2">
      <c r="A7" t="s">
        <v>3</v>
      </c>
      <c r="B7" t="s">
        <v>8</v>
      </c>
      <c r="J7" s="2">
        <v>50000</v>
      </c>
      <c r="M7" s="2">
        <f>'čerpání-detail 11_12'!X7+'čerpání-detail 11_12'!X8</f>
        <v>143569.1</v>
      </c>
    </row>
    <row r="8" spans="1:14" x14ac:dyDescent="0.2">
      <c r="A8" t="s">
        <v>4</v>
      </c>
      <c r="B8" t="s">
        <v>9</v>
      </c>
      <c r="J8" s="2">
        <v>100</v>
      </c>
      <c r="M8" s="2">
        <f>'čerpání-detail 11_12'!X9</f>
        <v>178.57000000000002</v>
      </c>
    </row>
    <row r="9" spans="1:14" x14ac:dyDescent="0.2">
      <c r="A9" t="s">
        <v>5</v>
      </c>
      <c r="B9" t="s">
        <v>10</v>
      </c>
      <c r="J9" s="2">
        <v>0</v>
      </c>
      <c r="M9" s="2">
        <f>'čerpání-detail 11_12'!X10</f>
        <v>230</v>
      </c>
    </row>
    <row r="10" spans="1:14" x14ac:dyDescent="0.2">
      <c r="B10" s="3" t="s">
        <v>11</v>
      </c>
      <c r="C10" s="3"/>
      <c r="J10" s="136">
        <f>SUM(J5:J9)</f>
        <v>345779.56</v>
      </c>
      <c r="M10" s="136">
        <f>SUM(M5:M9)</f>
        <v>438057.23000000004</v>
      </c>
      <c r="N10" s="137">
        <f>M10/J10</f>
        <v>1.2668684927472291</v>
      </c>
    </row>
    <row r="11" spans="1:14" x14ac:dyDescent="0.2">
      <c r="J11" s="2"/>
      <c r="M11" s="2"/>
    </row>
    <row r="12" spans="1:14" ht="15" x14ac:dyDescent="0.25">
      <c r="A12" s="19" t="s">
        <v>12</v>
      </c>
      <c r="B12" s="20"/>
      <c r="C12" s="4"/>
      <c r="J12" s="2"/>
      <c r="M12" s="2"/>
    </row>
    <row r="13" spans="1:14" x14ac:dyDescent="0.2">
      <c r="A13" s="11" t="s">
        <v>0</v>
      </c>
      <c r="B13" s="12" t="s">
        <v>14</v>
      </c>
      <c r="C13" s="11"/>
      <c r="D13" s="13"/>
      <c r="H13" s="17">
        <f>SUM(I14:I29)</f>
        <v>111000</v>
      </c>
      <c r="J13" s="2"/>
      <c r="L13" s="17">
        <f>L14+L16+L21+L26</f>
        <v>92310</v>
      </c>
      <c r="M13" s="2"/>
      <c r="N13" s="135">
        <f>L13/H13</f>
        <v>0.83162162162162168</v>
      </c>
    </row>
    <row r="14" spans="1:14" x14ac:dyDescent="0.2">
      <c r="B14" s="6" t="s">
        <v>15</v>
      </c>
      <c r="C14" t="s">
        <v>16</v>
      </c>
      <c r="I14" s="5">
        <f>J15</f>
        <v>8000</v>
      </c>
      <c r="J14" s="2"/>
      <c r="L14" s="5">
        <f>M15</f>
        <v>6088</v>
      </c>
      <c r="M14" s="2"/>
    </row>
    <row r="15" spans="1:14" x14ac:dyDescent="0.2">
      <c r="C15" s="6" t="s">
        <v>17</v>
      </c>
      <c r="D15" t="s">
        <v>87</v>
      </c>
      <c r="G15" s="1"/>
      <c r="I15" s="3"/>
      <c r="J15" s="2">
        <v>8000</v>
      </c>
      <c r="M15" s="2">
        <f>'čerpání-detail 11_12'!X18</f>
        <v>6088</v>
      </c>
    </row>
    <row r="16" spans="1:14" x14ac:dyDescent="0.2">
      <c r="B16" s="6" t="s">
        <v>18</v>
      </c>
      <c r="C16" t="s">
        <v>25</v>
      </c>
      <c r="I16" s="5">
        <f>SUM(J17:J20)</f>
        <v>40000</v>
      </c>
      <c r="J16" s="2"/>
      <c r="L16" s="5">
        <f>SUM(M17:M20)</f>
        <v>27895</v>
      </c>
      <c r="M16" s="2"/>
    </row>
    <row r="17" spans="1:14" x14ac:dyDescent="0.2">
      <c r="B17" s="6"/>
      <c r="C17" s="6" t="s">
        <v>21</v>
      </c>
      <c r="D17" t="s">
        <v>26</v>
      </c>
      <c r="I17" s="3"/>
      <c r="J17" s="2">
        <v>8000</v>
      </c>
      <c r="M17" s="2">
        <f>'čerpání-detail 11_12'!X20</f>
        <v>7941</v>
      </c>
    </row>
    <row r="18" spans="1:14" x14ac:dyDescent="0.2">
      <c r="B18" s="6"/>
      <c r="C18" s="6" t="s">
        <v>22</v>
      </c>
      <c r="D18" t="s">
        <v>94</v>
      </c>
      <c r="G18" s="1"/>
      <c r="I18" s="3"/>
      <c r="J18" s="2">
        <v>20000</v>
      </c>
      <c r="M18" s="2">
        <f>'čerpání-detail 11_12'!X21</f>
        <v>12000</v>
      </c>
    </row>
    <row r="19" spans="1:14" x14ac:dyDescent="0.2">
      <c r="B19" s="6"/>
      <c r="C19" s="6" t="s">
        <v>23</v>
      </c>
      <c r="D19" t="s">
        <v>99</v>
      </c>
      <c r="I19" s="3"/>
      <c r="J19" s="2">
        <v>6000</v>
      </c>
      <c r="M19" s="2">
        <f>'čerpání-detail 11_12'!X22</f>
        <v>2000</v>
      </c>
    </row>
    <row r="20" spans="1:14" x14ac:dyDescent="0.2">
      <c r="B20" s="6"/>
      <c r="C20" s="6" t="s">
        <v>24</v>
      </c>
      <c r="D20" t="s">
        <v>27</v>
      </c>
      <c r="I20" s="3"/>
      <c r="J20" s="2">
        <v>6000</v>
      </c>
      <c r="M20" s="2">
        <f>'čerpání-detail 11_12'!X23</f>
        <v>5954</v>
      </c>
    </row>
    <row r="21" spans="1:14" x14ac:dyDescent="0.2">
      <c r="B21" s="6" t="s">
        <v>19</v>
      </c>
      <c r="C21" s="6" t="s">
        <v>28</v>
      </c>
      <c r="I21" s="5">
        <f>SUM(J22:J25)</f>
        <v>47000</v>
      </c>
      <c r="J21" s="2"/>
      <c r="L21" s="5">
        <f>SUM(M22:M25)</f>
        <v>41084</v>
      </c>
      <c r="M21" s="2"/>
    </row>
    <row r="22" spans="1:14" x14ac:dyDescent="0.2">
      <c r="C22" s="6" t="s">
        <v>29</v>
      </c>
      <c r="D22" t="s">
        <v>100</v>
      </c>
      <c r="I22" s="3"/>
      <c r="J22" s="2">
        <v>25000</v>
      </c>
      <c r="M22" s="2">
        <f>'čerpání-detail 11_12'!X25</f>
        <v>23256</v>
      </c>
    </row>
    <row r="23" spans="1:14" x14ac:dyDescent="0.2">
      <c r="B23" s="6"/>
      <c r="C23" s="6" t="s">
        <v>30</v>
      </c>
      <c r="D23" t="s">
        <v>33</v>
      </c>
      <c r="I23" s="3"/>
      <c r="J23" s="2">
        <v>15000</v>
      </c>
      <c r="M23" s="2">
        <f>'čerpání-detail 11_12'!X26</f>
        <v>14260</v>
      </c>
    </row>
    <row r="24" spans="1:14" ht="26.25" customHeight="1" x14ac:dyDescent="0.2">
      <c r="B24" s="6"/>
      <c r="C24" s="7" t="s">
        <v>31</v>
      </c>
      <c r="D24" s="195" t="s">
        <v>34</v>
      </c>
      <c r="E24" s="196"/>
      <c r="F24" s="196"/>
      <c r="G24" s="196"/>
      <c r="I24" s="3"/>
      <c r="J24" s="2">
        <v>3000</v>
      </c>
      <c r="M24" s="2">
        <f>'čerpání-detail 11_12'!X27</f>
        <v>3000</v>
      </c>
    </row>
    <row r="25" spans="1:14" x14ac:dyDescent="0.2">
      <c r="B25" s="6"/>
      <c r="C25" s="6" t="s">
        <v>32</v>
      </c>
      <c r="D25" t="s">
        <v>35</v>
      </c>
      <c r="I25" s="3"/>
      <c r="J25" s="2">
        <v>4000</v>
      </c>
      <c r="M25" s="2">
        <f>'čerpání-detail 11_12'!X28</f>
        <v>568</v>
      </c>
    </row>
    <row r="26" spans="1:14" x14ac:dyDescent="0.2">
      <c r="B26" s="6" t="s">
        <v>20</v>
      </c>
      <c r="C26" s="6" t="s">
        <v>36</v>
      </c>
      <c r="I26" s="5">
        <f>SUM(J27:J29)</f>
        <v>16000</v>
      </c>
      <c r="J26" s="131">
        <f>K27+J28+J29</f>
        <v>18300</v>
      </c>
      <c r="L26" s="5">
        <f>SUM(M27:M29)</f>
        <v>17243</v>
      </c>
      <c r="M26" s="2"/>
    </row>
    <row r="27" spans="1:14" x14ac:dyDescent="0.2">
      <c r="B27" s="6"/>
      <c r="C27" s="6" t="s">
        <v>37</v>
      </c>
      <c r="D27" t="s">
        <v>40</v>
      </c>
      <c r="J27" s="2">
        <v>15000</v>
      </c>
      <c r="K27" s="127">
        <v>17300</v>
      </c>
      <c r="M27" s="2">
        <f>'čerpání-detail 11_12'!X30</f>
        <v>17243</v>
      </c>
    </row>
    <row r="28" spans="1:14" x14ac:dyDescent="0.2">
      <c r="B28" s="6"/>
      <c r="C28" s="6" t="s">
        <v>38</v>
      </c>
      <c r="D28" t="s">
        <v>41</v>
      </c>
      <c r="J28" s="2">
        <v>500</v>
      </c>
      <c r="M28" s="2">
        <f>'čerpání-detail 11_12'!X31</f>
        <v>0</v>
      </c>
    </row>
    <row r="29" spans="1:14" x14ac:dyDescent="0.2">
      <c r="B29" s="6"/>
      <c r="C29" s="6" t="s">
        <v>39</v>
      </c>
      <c r="D29" t="s">
        <v>42</v>
      </c>
      <c r="J29" s="2">
        <v>500</v>
      </c>
      <c r="M29" s="2">
        <f>'čerpání-detail 11_12'!X32</f>
        <v>0</v>
      </c>
    </row>
    <row r="30" spans="1:14" x14ac:dyDescent="0.2">
      <c r="B30" s="6"/>
      <c r="C30" s="6"/>
      <c r="J30" s="2"/>
      <c r="M30" s="2"/>
    </row>
    <row r="31" spans="1:14" x14ac:dyDescent="0.2">
      <c r="A31" s="11" t="s">
        <v>2</v>
      </c>
      <c r="B31" s="12" t="s">
        <v>43</v>
      </c>
      <c r="C31" s="14"/>
      <c r="D31" s="13"/>
      <c r="H31" s="17">
        <f>SUM(J33:J35)</f>
        <v>41000</v>
      </c>
      <c r="J31" s="2"/>
      <c r="L31" s="17">
        <f>SUM(M33:M35)</f>
        <v>40000</v>
      </c>
      <c r="M31" s="2"/>
      <c r="N31" s="135">
        <f>L31/H31</f>
        <v>0.97560975609756095</v>
      </c>
    </row>
    <row r="32" spans="1:14" x14ac:dyDescent="0.2">
      <c r="B32" s="6" t="s">
        <v>44</v>
      </c>
      <c r="C32" s="6" t="s">
        <v>48</v>
      </c>
      <c r="I32" s="2"/>
      <c r="J32" s="2"/>
      <c r="M32" s="2"/>
    </row>
    <row r="33" spans="1:14" x14ac:dyDescent="0.2">
      <c r="B33" s="6"/>
      <c r="C33" s="6" t="s">
        <v>45</v>
      </c>
      <c r="D33" t="s">
        <v>50</v>
      </c>
      <c r="J33" s="2">
        <v>20000</v>
      </c>
      <c r="M33" s="2">
        <f>'čerpání-detail 11_12'!X36</f>
        <v>20000</v>
      </c>
    </row>
    <row r="34" spans="1:14" x14ac:dyDescent="0.2">
      <c r="B34" s="6"/>
      <c r="C34" s="6" t="s">
        <v>46</v>
      </c>
      <c r="D34" t="s">
        <v>51</v>
      </c>
      <c r="J34" s="2">
        <v>20000</v>
      </c>
      <c r="M34" s="2">
        <f>'čerpání-detail 11_12'!X37</f>
        <v>20000</v>
      </c>
    </row>
    <row r="35" spans="1:14" x14ac:dyDescent="0.2">
      <c r="B35" s="6" t="s">
        <v>47</v>
      </c>
      <c r="C35" s="6" t="s">
        <v>49</v>
      </c>
      <c r="J35" s="2">
        <v>1000</v>
      </c>
      <c r="M35" s="2">
        <f>'čerpání-detail 11_12'!X38</f>
        <v>0</v>
      </c>
    </row>
    <row r="36" spans="1:14" x14ac:dyDescent="0.2">
      <c r="B36" s="6"/>
      <c r="C36" s="6"/>
      <c r="J36" s="2"/>
      <c r="M36" s="2"/>
    </row>
    <row r="37" spans="1:14" x14ac:dyDescent="0.2">
      <c r="A37" s="11" t="s">
        <v>3</v>
      </c>
      <c r="B37" s="15" t="s">
        <v>52</v>
      </c>
      <c r="C37" s="16"/>
      <c r="D37" s="11"/>
      <c r="E37" s="3"/>
      <c r="F37" s="3"/>
      <c r="G37" s="3"/>
      <c r="H37" s="17">
        <f>SUM(J38:J39)</f>
        <v>25000</v>
      </c>
      <c r="I37" s="3"/>
      <c r="J37" s="5"/>
      <c r="K37" s="76"/>
      <c r="L37" s="17">
        <f>SUM(M38:M39)</f>
        <v>25000</v>
      </c>
      <c r="M37" s="2"/>
      <c r="N37" s="135">
        <f>L37/H37</f>
        <v>1</v>
      </c>
    </row>
    <row r="38" spans="1:14" x14ac:dyDescent="0.2">
      <c r="B38" s="6" t="s">
        <v>53</v>
      </c>
      <c r="C38" s="6" t="s">
        <v>55</v>
      </c>
      <c r="J38" s="2">
        <v>20000</v>
      </c>
      <c r="K38" s="108"/>
      <c r="L38" s="105"/>
      <c r="M38" s="2">
        <f>'čerpání-detail 11_12'!X41</f>
        <v>20000</v>
      </c>
    </row>
    <row r="39" spans="1:14" x14ac:dyDescent="0.2">
      <c r="B39" s="6" t="s">
        <v>54</v>
      </c>
      <c r="C39" s="6" t="s">
        <v>56</v>
      </c>
      <c r="J39" s="2">
        <v>5000</v>
      </c>
      <c r="M39" s="2">
        <f>'čerpání-detail 11_12'!X42</f>
        <v>5000</v>
      </c>
    </row>
    <row r="40" spans="1:14" x14ac:dyDescent="0.2">
      <c r="B40" s="6"/>
      <c r="C40" s="6"/>
      <c r="J40" s="2"/>
      <c r="M40" s="2"/>
    </row>
    <row r="41" spans="1:14" x14ac:dyDescent="0.2">
      <c r="A41" s="11" t="s">
        <v>57</v>
      </c>
      <c r="B41" s="15" t="s">
        <v>58</v>
      </c>
      <c r="C41" s="16"/>
      <c r="D41" s="11"/>
      <c r="E41" s="3"/>
      <c r="F41" s="3"/>
      <c r="G41" s="3"/>
      <c r="H41" s="17">
        <f>SUM(J42:J45)</f>
        <v>79400</v>
      </c>
      <c r="I41" s="131">
        <f>J42+J43+K44+J45</f>
        <v>89400</v>
      </c>
      <c r="J41" s="5"/>
      <c r="L41" s="17">
        <f>SUM(M42:M45)</f>
        <v>80914</v>
      </c>
      <c r="M41" s="2"/>
      <c r="N41" s="135">
        <f>L41/I41</f>
        <v>0.9050782997762864</v>
      </c>
    </row>
    <row r="42" spans="1:14" x14ac:dyDescent="0.2">
      <c r="B42" s="6" t="s">
        <v>59</v>
      </c>
      <c r="C42" s="6" t="s">
        <v>143</v>
      </c>
      <c r="J42" s="2">
        <v>43400</v>
      </c>
      <c r="K42" s="108"/>
      <c r="L42" s="119"/>
      <c r="M42" s="2">
        <f>'čerpání-detail 11_12'!X45</f>
        <v>35700</v>
      </c>
    </row>
    <row r="43" spans="1:14" x14ac:dyDescent="0.2">
      <c r="B43" s="6" t="s">
        <v>60</v>
      </c>
      <c r="C43" s="6" t="s">
        <v>70</v>
      </c>
      <c r="J43" s="2">
        <v>8000</v>
      </c>
      <c r="K43" s="108"/>
      <c r="M43" s="2">
        <f>'čerpání-detail 11_12'!X46</f>
        <v>8000</v>
      </c>
    </row>
    <row r="44" spans="1:14" x14ac:dyDescent="0.2">
      <c r="B44" s="6" t="s">
        <v>61</v>
      </c>
      <c r="C44" s="6" t="s">
        <v>71</v>
      </c>
      <c r="J44" s="2">
        <v>20000</v>
      </c>
      <c r="K44" s="127">
        <v>30000</v>
      </c>
      <c r="M44" s="2">
        <f>'čerpání-detail 11_12'!X47</f>
        <v>29333</v>
      </c>
    </row>
    <row r="45" spans="1:14" x14ac:dyDescent="0.2">
      <c r="B45" s="6" t="s">
        <v>62</v>
      </c>
      <c r="C45" s="6" t="s">
        <v>72</v>
      </c>
      <c r="J45" s="2">
        <v>8000</v>
      </c>
      <c r="K45" s="108"/>
      <c r="M45" s="2">
        <f>'čerpání-detail 11_12'!X48</f>
        <v>7881</v>
      </c>
    </row>
    <row r="46" spans="1:14" x14ac:dyDescent="0.2">
      <c r="J46" s="2"/>
      <c r="M46" s="2">
        <f>'čerpání-detail 11_12'!X49</f>
        <v>0</v>
      </c>
    </row>
    <row r="47" spans="1:14" x14ac:dyDescent="0.2">
      <c r="A47" s="11" t="s">
        <v>5</v>
      </c>
      <c r="B47" s="15" t="s">
        <v>73</v>
      </c>
      <c r="C47" s="11"/>
      <c r="D47" s="11"/>
      <c r="E47" s="3"/>
      <c r="F47" s="3"/>
      <c r="G47" s="3"/>
      <c r="H47" s="17">
        <f>SUM(J48:J53)</f>
        <v>63500</v>
      </c>
      <c r="I47" s="131">
        <f>SUM(J48:J52)+K53</f>
        <v>51200</v>
      </c>
      <c r="J47" s="5"/>
      <c r="K47" s="76"/>
      <c r="L47" s="17">
        <f>SUM(M48:M53)</f>
        <v>12817</v>
      </c>
      <c r="M47" s="2"/>
      <c r="N47" s="135">
        <f>L47/I47</f>
        <v>0.25033203124999998</v>
      </c>
    </row>
    <row r="48" spans="1:14" x14ac:dyDescent="0.2">
      <c r="B48" s="6" t="s">
        <v>64</v>
      </c>
      <c r="C48" s="6" t="s">
        <v>74</v>
      </c>
      <c r="J48" s="2">
        <v>5000</v>
      </c>
      <c r="M48" s="2">
        <f>'čerpání-detail 11_12'!X51</f>
        <v>4393</v>
      </c>
    </row>
    <row r="49" spans="1:14" x14ac:dyDescent="0.2">
      <c r="B49" s="6" t="s">
        <v>65</v>
      </c>
      <c r="C49" s="6" t="s">
        <v>75</v>
      </c>
      <c r="J49" s="2">
        <v>500</v>
      </c>
      <c r="M49" s="2">
        <f>'čerpání-detail 11_12'!X52</f>
        <v>0</v>
      </c>
    </row>
    <row r="50" spans="1:14" x14ac:dyDescent="0.2">
      <c r="B50" s="6" t="s">
        <v>66</v>
      </c>
      <c r="C50" s="6" t="s">
        <v>76</v>
      </c>
      <c r="J50" s="2">
        <v>500</v>
      </c>
      <c r="M50" s="2">
        <f>'čerpání-detail 11_12'!X53</f>
        <v>52</v>
      </c>
    </row>
    <row r="51" spans="1:14" x14ac:dyDescent="0.2">
      <c r="B51" s="6"/>
      <c r="C51" s="6" t="s">
        <v>69</v>
      </c>
      <c r="D51" t="s">
        <v>77</v>
      </c>
      <c r="J51" s="2">
        <v>2500</v>
      </c>
      <c r="M51" s="2">
        <f>'čerpání-detail 11_12'!X54</f>
        <v>2085</v>
      </c>
    </row>
    <row r="52" spans="1:14" x14ac:dyDescent="0.2">
      <c r="B52" s="6" t="s">
        <v>67</v>
      </c>
      <c r="C52" s="6" t="s">
        <v>78</v>
      </c>
      <c r="J52" s="2">
        <v>5000</v>
      </c>
      <c r="M52" s="2">
        <f>'čerpání-detail 11_12'!X55</f>
        <v>1292</v>
      </c>
    </row>
    <row r="53" spans="1:14" x14ac:dyDescent="0.2">
      <c r="B53" s="6" t="s">
        <v>68</v>
      </c>
      <c r="C53" s="6" t="s">
        <v>79</v>
      </c>
      <c r="J53" s="2">
        <v>50000</v>
      </c>
      <c r="K53" s="127">
        <v>37700</v>
      </c>
      <c r="M53" s="2">
        <f>'čerpání-detail 11_12'!X56</f>
        <v>4995</v>
      </c>
    </row>
    <row r="54" spans="1:14" x14ac:dyDescent="0.2">
      <c r="B54" s="6"/>
      <c r="J54" s="2"/>
      <c r="M54" s="2"/>
    </row>
    <row r="55" spans="1:14" x14ac:dyDescent="0.2">
      <c r="J55" s="2"/>
    </row>
    <row r="56" spans="1:14" x14ac:dyDescent="0.2">
      <c r="B56" s="8" t="s">
        <v>82</v>
      </c>
      <c r="H56" s="5">
        <f>SUM(H13:H55)</f>
        <v>319900</v>
      </c>
      <c r="I56" s="3"/>
      <c r="J56" s="18">
        <f>H56</f>
        <v>319900</v>
      </c>
      <c r="M56" s="136">
        <f>SUM(L14:L55)</f>
        <v>251041</v>
      </c>
      <c r="N56" s="137">
        <f>M56/J56</f>
        <v>0.78474835886214445</v>
      </c>
    </row>
    <row r="57" spans="1:14" x14ac:dyDescent="0.2">
      <c r="J57" s="2"/>
    </row>
    <row r="58" spans="1:14" x14ac:dyDescent="0.2">
      <c r="A58" s="3"/>
      <c r="B58" s="3" t="s">
        <v>83</v>
      </c>
      <c r="C58" s="3"/>
      <c r="D58" s="3"/>
      <c r="E58" s="3"/>
      <c r="F58" s="3"/>
      <c r="G58" s="3"/>
      <c r="H58" s="3"/>
      <c r="I58" s="3"/>
      <c r="J58" s="5">
        <f>J10-J56</f>
        <v>25879.559999999998</v>
      </c>
      <c r="K58" s="76"/>
      <c r="M58" s="5">
        <f>M10-M56</f>
        <v>187016.23000000004</v>
      </c>
    </row>
    <row r="59" spans="1:14" x14ac:dyDescent="0.2">
      <c r="J59" s="2"/>
    </row>
    <row r="60" spans="1:14" x14ac:dyDescent="0.2">
      <c r="J60" s="2"/>
    </row>
    <row r="61" spans="1:14" x14ac:dyDescent="0.2">
      <c r="A61" t="s">
        <v>84</v>
      </c>
      <c r="D61" s="9">
        <v>41227</v>
      </c>
      <c r="J61" s="2"/>
    </row>
    <row r="62" spans="1:14" x14ac:dyDescent="0.2">
      <c r="J62" s="2"/>
    </row>
  </sheetData>
  <mergeCells count="3">
    <mergeCell ref="A1:J1"/>
    <mergeCell ref="A2:J2"/>
    <mergeCell ref="D24:G24"/>
  </mergeCells>
  <phoneticPr fontId="5" type="noConversion"/>
  <pageMargins left="0.70866141732283472" right="0.70866141732283472" top="0.78740157480314965" bottom="0.78740157480314965" header="0.31496062992125984" footer="0.31496062992125984"/>
  <pageSetup scale="6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opLeftCell="A13" workbookViewId="0">
      <selection activeCell="J42" sqref="J42"/>
    </sheetView>
  </sheetViews>
  <sheetFormatPr defaultRowHeight="12.75" x14ac:dyDescent="0.2"/>
  <cols>
    <col min="1" max="1" width="3.42578125" customWidth="1"/>
    <col min="2" max="2" width="4.5703125" customWidth="1"/>
    <col min="3" max="3" width="5.5703125" customWidth="1"/>
    <col min="4" max="4" width="34.5703125" customWidth="1"/>
    <col min="6" max="6" width="7" customWidth="1"/>
    <col min="7" max="7" width="7.85546875" customWidth="1"/>
    <col min="8" max="8" width="10.28515625" customWidth="1"/>
    <col min="10" max="10" width="11.7109375" bestFit="1" customWidth="1"/>
    <col min="11" max="11" width="9.140625" style="69"/>
  </cols>
  <sheetData>
    <row r="1" spans="1:10" x14ac:dyDescent="0.2">
      <c r="A1" s="191" t="s">
        <v>85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0" ht="15.75" x14ac:dyDescent="0.2">
      <c r="A2" s="193" t="s">
        <v>153</v>
      </c>
      <c r="B2" s="194"/>
      <c r="C2" s="194"/>
      <c r="D2" s="194"/>
      <c r="E2" s="194"/>
      <c r="F2" s="194"/>
      <c r="G2" s="194"/>
      <c r="H2" s="194"/>
      <c r="I2" s="194"/>
      <c r="J2" s="194"/>
    </row>
    <row r="3" spans="1:10" x14ac:dyDescent="0.2">
      <c r="J3" s="10" t="s">
        <v>91</v>
      </c>
    </row>
    <row r="4" spans="1:10" ht="15" x14ac:dyDescent="0.25">
      <c r="A4" s="19" t="s">
        <v>13</v>
      </c>
      <c r="B4" s="20"/>
      <c r="C4" s="4"/>
      <c r="J4" s="2"/>
    </row>
    <row r="5" spans="1:10" x14ac:dyDescent="0.2">
      <c r="A5" t="s">
        <v>0</v>
      </c>
      <c r="B5" s="130" t="s">
        <v>154</v>
      </c>
      <c r="J5" s="124">
        <f>'čerpání-celkem 11_12'!M58</f>
        <v>187016.23000000004</v>
      </c>
    </row>
    <row r="6" spans="1:10" x14ac:dyDescent="0.2">
      <c r="A6" t="s">
        <v>2</v>
      </c>
      <c r="B6" t="s">
        <v>6</v>
      </c>
      <c r="E6" s="125">
        <v>359</v>
      </c>
      <c r="F6" t="s">
        <v>7</v>
      </c>
      <c r="G6" s="1">
        <v>400</v>
      </c>
      <c r="J6" s="2">
        <f>E6*G6</f>
        <v>143600</v>
      </c>
    </row>
    <row r="7" spans="1:10" x14ac:dyDescent="0.2">
      <c r="A7" t="s">
        <v>3</v>
      </c>
      <c r="B7" t="s">
        <v>8</v>
      </c>
      <c r="J7" s="2">
        <v>50000</v>
      </c>
    </row>
    <row r="8" spans="1:10" x14ac:dyDescent="0.2">
      <c r="A8" t="s">
        <v>4</v>
      </c>
      <c r="B8" t="s">
        <v>9</v>
      </c>
      <c r="J8" s="2">
        <v>100</v>
      </c>
    </row>
    <row r="9" spans="1:10" x14ac:dyDescent="0.2">
      <c r="A9" t="s">
        <v>5</v>
      </c>
      <c r="B9" t="s">
        <v>10</v>
      </c>
      <c r="J9" s="2">
        <v>0</v>
      </c>
    </row>
    <row r="10" spans="1:10" x14ac:dyDescent="0.2">
      <c r="B10" s="3" t="s">
        <v>11</v>
      </c>
      <c r="C10" s="3"/>
      <c r="J10" s="18">
        <f>SUM(J5:J9)</f>
        <v>380716.23000000004</v>
      </c>
    </row>
    <row r="11" spans="1:10" x14ac:dyDescent="0.2">
      <c r="J11" s="2"/>
    </row>
    <row r="12" spans="1:10" ht="15" x14ac:dyDescent="0.25">
      <c r="A12" s="19" t="s">
        <v>12</v>
      </c>
      <c r="B12" s="20"/>
      <c r="C12" s="4"/>
      <c r="J12" s="2"/>
    </row>
    <row r="13" spans="1:10" x14ac:dyDescent="0.2">
      <c r="A13" s="11" t="s">
        <v>0</v>
      </c>
      <c r="B13" s="12" t="s">
        <v>14</v>
      </c>
      <c r="C13" s="11"/>
      <c r="D13" s="13"/>
      <c r="H13" s="17">
        <f>SUM(I14:I29)</f>
        <v>111000</v>
      </c>
      <c r="J13" s="2"/>
    </row>
    <row r="14" spans="1:10" x14ac:dyDescent="0.2">
      <c r="B14" s="6" t="s">
        <v>15</v>
      </c>
      <c r="C14" t="s">
        <v>16</v>
      </c>
      <c r="I14" s="5">
        <f>J15</f>
        <v>8000</v>
      </c>
      <c r="J14" s="2"/>
    </row>
    <row r="15" spans="1:10" x14ac:dyDescent="0.2">
      <c r="C15" s="6" t="s">
        <v>17</v>
      </c>
      <c r="D15" t="s">
        <v>87</v>
      </c>
      <c r="G15" s="1"/>
      <c r="I15" s="3"/>
      <c r="J15" s="2">
        <v>8000</v>
      </c>
    </row>
    <row r="16" spans="1:10" x14ac:dyDescent="0.2">
      <c r="B16" s="6" t="s">
        <v>18</v>
      </c>
      <c r="C16" t="s">
        <v>25</v>
      </c>
      <c r="I16" s="5">
        <f>SUM(J17:J20)</f>
        <v>40000</v>
      </c>
      <c r="J16" s="2"/>
    </row>
    <row r="17" spans="1:11" x14ac:dyDescent="0.2">
      <c r="B17" s="6"/>
      <c r="C17" s="6" t="s">
        <v>21</v>
      </c>
      <c r="D17" t="s">
        <v>26</v>
      </c>
      <c r="I17" s="3"/>
      <c r="J17" s="2">
        <v>8000</v>
      </c>
      <c r="K17" s="122"/>
    </row>
    <row r="18" spans="1:11" x14ac:dyDescent="0.2">
      <c r="B18" s="6"/>
      <c r="C18" s="6" t="s">
        <v>22</v>
      </c>
      <c r="D18" t="s">
        <v>94</v>
      </c>
      <c r="G18" s="1"/>
      <c r="I18" s="3"/>
      <c r="J18" s="2">
        <v>20000</v>
      </c>
    </row>
    <row r="19" spans="1:11" x14ac:dyDescent="0.2">
      <c r="B19" s="6"/>
      <c r="C19" s="6" t="s">
        <v>23</v>
      </c>
      <c r="D19" t="s">
        <v>99</v>
      </c>
      <c r="I19" s="3"/>
      <c r="J19" s="2">
        <v>6000</v>
      </c>
    </row>
    <row r="20" spans="1:11" x14ac:dyDescent="0.2">
      <c r="B20" s="6"/>
      <c r="C20" s="6" t="s">
        <v>24</v>
      </c>
      <c r="D20" t="s">
        <v>27</v>
      </c>
      <c r="I20" s="3"/>
      <c r="J20" s="2">
        <v>6000</v>
      </c>
    </row>
    <row r="21" spans="1:11" x14ac:dyDescent="0.2">
      <c r="B21" s="6" t="s">
        <v>19</v>
      </c>
      <c r="C21" s="6" t="s">
        <v>28</v>
      </c>
      <c r="I21" s="5">
        <f>SUM(J22:J25)</f>
        <v>47000</v>
      </c>
      <c r="J21" s="2"/>
    </row>
    <row r="22" spans="1:11" x14ac:dyDescent="0.2">
      <c r="C22" s="6" t="s">
        <v>29</v>
      </c>
      <c r="D22" t="s">
        <v>100</v>
      </c>
      <c r="I22" s="3"/>
      <c r="J22" s="2">
        <v>25000</v>
      </c>
    </row>
    <row r="23" spans="1:11" x14ac:dyDescent="0.2">
      <c r="B23" s="6"/>
      <c r="C23" s="6" t="s">
        <v>30</v>
      </c>
      <c r="D23" t="s">
        <v>33</v>
      </c>
      <c r="I23" s="3"/>
      <c r="J23" s="2">
        <v>15000</v>
      </c>
    </row>
    <row r="24" spans="1:11" ht="26.25" customHeight="1" x14ac:dyDescent="0.2">
      <c r="B24" s="6"/>
      <c r="C24" s="7" t="s">
        <v>31</v>
      </c>
      <c r="D24" s="195" t="s">
        <v>34</v>
      </c>
      <c r="E24" s="196"/>
      <c r="F24" s="196"/>
      <c r="G24" s="196"/>
      <c r="I24" s="3"/>
      <c r="J24" s="2">
        <v>3000</v>
      </c>
    </row>
    <row r="25" spans="1:11" x14ac:dyDescent="0.2">
      <c r="B25" s="6"/>
      <c r="C25" s="6" t="s">
        <v>32</v>
      </c>
      <c r="D25" t="s">
        <v>35</v>
      </c>
      <c r="I25" s="3"/>
      <c r="J25" s="2">
        <v>4000</v>
      </c>
    </row>
    <row r="26" spans="1:11" x14ac:dyDescent="0.2">
      <c r="B26" s="6" t="s">
        <v>20</v>
      </c>
      <c r="C26" s="6" t="s">
        <v>36</v>
      </c>
      <c r="I26" s="5">
        <f>SUM(J27:J29)</f>
        <v>16000</v>
      </c>
      <c r="J26" s="2"/>
    </row>
    <row r="27" spans="1:11" x14ac:dyDescent="0.2">
      <c r="B27" s="6"/>
      <c r="C27" s="6" t="s">
        <v>37</v>
      </c>
      <c r="D27" t="s">
        <v>40</v>
      </c>
      <c r="J27" s="2">
        <v>15000</v>
      </c>
    </row>
    <row r="28" spans="1:11" x14ac:dyDescent="0.2">
      <c r="B28" s="6"/>
      <c r="C28" s="6" t="s">
        <v>38</v>
      </c>
      <c r="D28" t="s">
        <v>41</v>
      </c>
      <c r="J28" s="2">
        <v>500</v>
      </c>
    </row>
    <row r="29" spans="1:11" x14ac:dyDescent="0.2">
      <c r="B29" s="6"/>
      <c r="C29" s="6" t="s">
        <v>39</v>
      </c>
      <c r="D29" t="s">
        <v>42</v>
      </c>
      <c r="J29" s="2">
        <v>500</v>
      </c>
    </row>
    <row r="30" spans="1:11" x14ac:dyDescent="0.2">
      <c r="B30" s="6"/>
      <c r="C30" s="6"/>
      <c r="J30" s="2"/>
    </row>
    <row r="31" spans="1:11" x14ac:dyDescent="0.2">
      <c r="A31" s="11" t="s">
        <v>2</v>
      </c>
      <c r="B31" s="12" t="s">
        <v>43</v>
      </c>
      <c r="C31" s="14"/>
      <c r="D31" s="13"/>
      <c r="H31" s="17">
        <f>SUM(J33:J35)</f>
        <v>41000</v>
      </c>
      <c r="J31" s="2"/>
    </row>
    <row r="32" spans="1:11" x14ac:dyDescent="0.2">
      <c r="B32" s="6" t="s">
        <v>44</v>
      </c>
      <c r="C32" s="6" t="s">
        <v>157</v>
      </c>
      <c r="I32" s="2"/>
      <c r="J32" s="2"/>
    </row>
    <row r="33" spans="1:14" x14ac:dyDescent="0.2">
      <c r="B33" s="6"/>
      <c r="C33" s="6" t="s">
        <v>45</v>
      </c>
      <c r="D33" t="s">
        <v>158</v>
      </c>
      <c r="J33" s="2">
        <v>20000</v>
      </c>
    </row>
    <row r="34" spans="1:14" x14ac:dyDescent="0.2">
      <c r="B34" s="6"/>
      <c r="C34" s="6" t="s">
        <v>46</v>
      </c>
      <c r="D34" t="s">
        <v>51</v>
      </c>
      <c r="J34" s="2">
        <v>20000</v>
      </c>
    </row>
    <row r="35" spans="1:14" x14ac:dyDescent="0.2">
      <c r="B35" s="6" t="s">
        <v>47</v>
      </c>
      <c r="C35" s="6" t="s">
        <v>49</v>
      </c>
      <c r="J35" s="2">
        <v>1000</v>
      </c>
    </row>
    <row r="36" spans="1:14" x14ac:dyDescent="0.2">
      <c r="B36" s="6"/>
      <c r="C36" s="6"/>
      <c r="J36" s="2"/>
    </row>
    <row r="37" spans="1:14" x14ac:dyDescent="0.2">
      <c r="A37" s="11" t="s">
        <v>3</v>
      </c>
      <c r="B37" s="15" t="s">
        <v>52</v>
      </c>
      <c r="C37" s="16"/>
      <c r="D37" s="11"/>
      <c r="E37" s="3"/>
      <c r="F37" s="3"/>
      <c r="G37" s="3"/>
      <c r="H37" s="17">
        <f>SUM(J38:J39)</f>
        <v>25000</v>
      </c>
      <c r="I37" s="3"/>
      <c r="J37" s="5"/>
      <c r="K37" s="76"/>
      <c r="L37" s="3"/>
      <c r="M37" s="3"/>
      <c r="N37" s="3"/>
    </row>
    <row r="38" spans="1:14" x14ac:dyDescent="0.2">
      <c r="B38" s="6" t="s">
        <v>53</v>
      </c>
      <c r="C38" s="6" t="s">
        <v>55</v>
      </c>
      <c r="J38" s="2">
        <v>20000</v>
      </c>
      <c r="K38" s="108"/>
      <c r="L38" s="80"/>
    </row>
    <row r="39" spans="1:14" x14ac:dyDescent="0.2">
      <c r="B39" s="6" t="s">
        <v>54</v>
      </c>
      <c r="C39" s="6" t="s">
        <v>56</v>
      </c>
      <c r="J39" s="2">
        <v>5000</v>
      </c>
    </row>
    <row r="40" spans="1:14" x14ac:dyDescent="0.2">
      <c r="B40" s="6"/>
      <c r="C40" s="6"/>
      <c r="J40" s="2"/>
    </row>
    <row r="41" spans="1:14" x14ac:dyDescent="0.2">
      <c r="A41" s="11" t="s">
        <v>57</v>
      </c>
      <c r="B41" s="15" t="s">
        <v>58</v>
      </c>
      <c r="C41" s="16"/>
      <c r="D41" s="11"/>
      <c r="E41" s="3"/>
      <c r="F41" s="3"/>
      <c r="G41" s="3"/>
      <c r="H41" s="17">
        <f>SUM(J42:J45)</f>
        <v>88500</v>
      </c>
      <c r="I41" s="3"/>
      <c r="J41" s="5"/>
      <c r="L41" s="3"/>
      <c r="M41" s="3"/>
      <c r="N41" s="3"/>
    </row>
    <row r="42" spans="1:14" x14ac:dyDescent="0.2">
      <c r="B42" s="6" t="s">
        <v>59</v>
      </c>
      <c r="C42" s="133" t="s">
        <v>156</v>
      </c>
      <c r="D42" s="80"/>
      <c r="J42" s="25">
        <v>45500</v>
      </c>
      <c r="K42" s="108"/>
      <c r="L42" s="109"/>
      <c r="M42" s="25"/>
    </row>
    <row r="43" spans="1:14" x14ac:dyDescent="0.2">
      <c r="B43" s="6" t="s">
        <v>60</v>
      </c>
      <c r="C43" s="6" t="s">
        <v>70</v>
      </c>
      <c r="J43" s="2">
        <v>8000</v>
      </c>
      <c r="K43" s="108"/>
    </row>
    <row r="44" spans="1:14" x14ac:dyDescent="0.2">
      <c r="B44" s="6" t="s">
        <v>61</v>
      </c>
      <c r="C44" s="6" t="s">
        <v>71</v>
      </c>
      <c r="J44" s="25">
        <v>30000</v>
      </c>
      <c r="K44" s="122"/>
    </row>
    <row r="45" spans="1:14" x14ac:dyDescent="0.2">
      <c r="B45" s="6" t="s">
        <v>62</v>
      </c>
      <c r="C45" s="6" t="s">
        <v>72</v>
      </c>
      <c r="J45" s="124">
        <v>5000</v>
      </c>
      <c r="K45" s="123"/>
    </row>
    <row r="46" spans="1:14" x14ac:dyDescent="0.2">
      <c r="J46" s="2"/>
    </row>
    <row r="47" spans="1:14" x14ac:dyDescent="0.2">
      <c r="A47" s="11" t="s">
        <v>5</v>
      </c>
      <c r="B47" s="15" t="s">
        <v>73</v>
      </c>
      <c r="C47" s="11"/>
      <c r="D47" s="11"/>
      <c r="E47" s="3"/>
      <c r="F47" s="3"/>
      <c r="G47" s="3"/>
      <c r="H47" s="17">
        <f>SUM(J48:J53)</f>
        <v>63500</v>
      </c>
      <c r="I47" s="3"/>
      <c r="J47" s="5"/>
      <c r="K47" s="76"/>
      <c r="L47" s="3"/>
      <c r="M47" s="3"/>
      <c r="N47" s="3"/>
    </row>
    <row r="48" spans="1:14" x14ac:dyDescent="0.2">
      <c r="B48" s="6" t="s">
        <v>64</v>
      </c>
      <c r="C48" s="6" t="s">
        <v>74</v>
      </c>
      <c r="J48" s="2">
        <v>5000</v>
      </c>
    </row>
    <row r="49" spans="1:14" x14ac:dyDescent="0.2">
      <c r="B49" s="6" t="s">
        <v>65</v>
      </c>
      <c r="C49" s="6" t="s">
        <v>75</v>
      </c>
      <c r="J49" s="2">
        <v>500</v>
      </c>
    </row>
    <row r="50" spans="1:14" x14ac:dyDescent="0.2">
      <c r="B50" s="6" t="s">
        <v>66</v>
      </c>
      <c r="C50" s="6" t="s">
        <v>76</v>
      </c>
      <c r="J50" s="2">
        <v>500</v>
      </c>
    </row>
    <row r="51" spans="1:14" x14ac:dyDescent="0.2">
      <c r="B51" s="6"/>
      <c r="C51" s="6" t="s">
        <v>69</v>
      </c>
      <c r="D51" t="s">
        <v>77</v>
      </c>
      <c r="J51" s="2">
        <v>2500</v>
      </c>
    </row>
    <row r="52" spans="1:14" x14ac:dyDescent="0.2">
      <c r="B52" s="6" t="s">
        <v>67</v>
      </c>
      <c r="C52" s="6" t="s">
        <v>78</v>
      </c>
      <c r="J52" s="2">
        <v>5000</v>
      </c>
    </row>
    <row r="53" spans="1:14" x14ac:dyDescent="0.2">
      <c r="B53" s="6" t="s">
        <v>68</v>
      </c>
      <c r="C53" s="6" t="s">
        <v>79</v>
      </c>
      <c r="J53" s="2">
        <v>50000</v>
      </c>
      <c r="K53" s="122"/>
    </row>
    <row r="54" spans="1:14" x14ac:dyDescent="0.2">
      <c r="B54" s="6"/>
      <c r="J54" s="2"/>
    </row>
    <row r="55" spans="1:14" x14ac:dyDescent="0.2">
      <c r="J55" s="2"/>
    </row>
    <row r="56" spans="1:14" x14ac:dyDescent="0.2">
      <c r="B56" s="8" t="s">
        <v>82</v>
      </c>
      <c r="H56" s="5">
        <f>SUM(H13:H55)</f>
        <v>329000</v>
      </c>
      <c r="I56" s="3"/>
      <c r="J56" s="18">
        <f>H56</f>
        <v>329000</v>
      </c>
    </row>
    <row r="57" spans="1:14" x14ac:dyDescent="0.2">
      <c r="J57" s="2"/>
    </row>
    <row r="58" spans="1:14" x14ac:dyDescent="0.2">
      <c r="A58" s="3"/>
      <c r="B58" s="3" t="s">
        <v>83</v>
      </c>
      <c r="C58" s="3"/>
      <c r="D58" s="3"/>
      <c r="E58" s="3"/>
      <c r="F58" s="3"/>
      <c r="G58" s="3"/>
      <c r="H58" s="3"/>
      <c r="I58" s="3"/>
      <c r="J58" s="5">
        <f>J10-J56</f>
        <v>51716.23000000004</v>
      </c>
      <c r="K58" s="76"/>
      <c r="L58" s="3"/>
      <c r="M58" s="3"/>
      <c r="N58" s="3"/>
    </row>
    <row r="59" spans="1:14" x14ac:dyDescent="0.2">
      <c r="J59" s="2"/>
    </row>
    <row r="60" spans="1:14" x14ac:dyDescent="0.2">
      <c r="J60" s="2"/>
    </row>
    <row r="61" spans="1:14" x14ac:dyDescent="0.2">
      <c r="A61" t="s">
        <v>84</v>
      </c>
      <c r="D61" s="9">
        <v>41227</v>
      </c>
      <c r="J61" s="2"/>
    </row>
    <row r="62" spans="1:14" x14ac:dyDescent="0.2">
      <c r="J62" s="2"/>
    </row>
  </sheetData>
  <mergeCells count="3">
    <mergeCell ref="A1:J1"/>
    <mergeCell ref="A2:J2"/>
    <mergeCell ref="D24:G24"/>
  </mergeCells>
  <pageMargins left="0.70866141732283472" right="0.70866141732283472" top="0.78740157480314965" bottom="0.78740157480314965" header="0.31496062992125984" footer="0.31496062992125984"/>
  <pageSetup scale="8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839"/>
  <sheetViews>
    <sheetView topLeftCell="B1" workbookViewId="0">
      <pane xSplit="9" ySplit="3" topLeftCell="X4" activePane="bottomRight" state="frozen"/>
      <selection activeCell="B1" sqref="B1"/>
      <selection pane="topRight" activeCell="K1" sqref="K1"/>
      <selection pane="bottomLeft" activeCell="B4" sqref="B4"/>
      <selection pane="bottomRight" activeCell="B6" sqref="B6"/>
    </sheetView>
  </sheetViews>
  <sheetFormatPr defaultRowHeight="12.75" x14ac:dyDescent="0.2"/>
  <cols>
    <col min="1" max="1" width="3.42578125" hidden="1" customWidth="1"/>
    <col min="2" max="2" width="4.5703125" customWidth="1"/>
    <col min="3" max="3" width="5.7109375" customWidth="1"/>
    <col min="4" max="4" width="34.5703125" customWidth="1"/>
    <col min="6" max="6" width="7" customWidth="1"/>
    <col min="7" max="7" width="7.85546875" customWidth="1"/>
    <col min="8" max="8" width="10.28515625" customWidth="1"/>
    <col min="10" max="10" width="10.140625" bestFit="1" customWidth="1"/>
    <col min="11" max="11" width="9.140625" style="69" bestFit="1" customWidth="1"/>
    <col min="12" max="12" width="9.7109375" bestFit="1" customWidth="1"/>
    <col min="13" max="13" width="9.7109375" customWidth="1"/>
    <col min="14" max="14" width="9.7109375" bestFit="1" customWidth="1"/>
    <col min="15" max="15" width="10.140625" bestFit="1" customWidth="1"/>
    <col min="16" max="17" width="10.140625" customWidth="1"/>
    <col min="18" max="18" width="9.7109375" customWidth="1"/>
    <col min="19" max="19" width="9.5703125" customWidth="1"/>
    <col min="20" max="20" width="9.7109375" customWidth="1"/>
    <col min="21" max="23" width="9.85546875" customWidth="1"/>
    <col min="24" max="24" width="9.85546875" style="3" customWidth="1"/>
    <col min="25" max="25" width="3.7109375" customWidth="1"/>
    <col min="26" max="26" width="16.140625" style="65" customWidth="1"/>
  </cols>
  <sheetData>
    <row r="1" spans="1:35" x14ac:dyDescent="0.2">
      <c r="A1" s="191" t="s">
        <v>85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35" ht="15.75" x14ac:dyDescent="0.2">
      <c r="A2" s="193" t="s">
        <v>153</v>
      </c>
      <c r="B2" s="194"/>
      <c r="C2" s="194"/>
      <c r="D2" s="194"/>
      <c r="E2" s="194"/>
      <c r="F2" s="194"/>
      <c r="G2" s="194"/>
      <c r="H2" s="194"/>
      <c r="I2" s="194"/>
      <c r="J2" s="194"/>
      <c r="K2" s="113" t="s">
        <v>106</v>
      </c>
    </row>
    <row r="3" spans="1:35" x14ac:dyDescent="0.2">
      <c r="J3" s="10" t="s">
        <v>91</v>
      </c>
      <c r="K3" s="113" t="s">
        <v>107</v>
      </c>
      <c r="L3" s="28" t="s">
        <v>145</v>
      </c>
      <c r="M3" s="28" t="s">
        <v>144</v>
      </c>
      <c r="N3" s="28" t="s">
        <v>101</v>
      </c>
      <c r="O3" s="28" t="s">
        <v>102</v>
      </c>
      <c r="P3" s="28" t="s">
        <v>108</v>
      </c>
      <c r="Q3" s="28" t="s">
        <v>109</v>
      </c>
      <c r="R3" s="28" t="s">
        <v>110</v>
      </c>
      <c r="S3" s="28" t="s">
        <v>111</v>
      </c>
      <c r="T3" s="28" t="s">
        <v>115</v>
      </c>
      <c r="U3" s="28" t="s">
        <v>116</v>
      </c>
      <c r="V3" s="28" t="s">
        <v>117</v>
      </c>
      <c r="W3" s="28" t="s">
        <v>118</v>
      </c>
      <c r="X3" s="3" t="s">
        <v>103</v>
      </c>
    </row>
    <row r="4" spans="1:35" ht="15" x14ac:dyDescent="0.25">
      <c r="A4" s="19" t="s">
        <v>13</v>
      </c>
      <c r="B4" s="198" t="s">
        <v>13</v>
      </c>
      <c r="C4" s="196"/>
      <c r="J4" s="2"/>
      <c r="K4" s="108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5"/>
      <c r="Y4" s="2"/>
      <c r="AA4" s="2"/>
      <c r="AB4" s="2"/>
      <c r="AC4" s="2"/>
      <c r="AD4" s="2"/>
      <c r="AE4" s="2"/>
      <c r="AF4" s="2"/>
      <c r="AG4" s="2"/>
      <c r="AH4" s="2"/>
      <c r="AI4" s="2"/>
    </row>
    <row r="5" spans="1:35" x14ac:dyDescent="0.2">
      <c r="A5" s="33" t="s">
        <v>0</v>
      </c>
      <c r="B5" s="33" t="s">
        <v>154</v>
      </c>
      <c r="C5" s="33"/>
      <c r="D5" s="33"/>
      <c r="E5" s="33"/>
      <c r="F5" s="33"/>
      <c r="G5" s="33"/>
      <c r="H5" s="33"/>
      <c r="I5" s="33"/>
      <c r="J5" s="124">
        <f>'čerpání-celkem 11_12'!M58</f>
        <v>187016.23000000004</v>
      </c>
      <c r="K5" s="70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67">
        <f>J5</f>
        <v>187016.23000000004</v>
      </c>
      <c r="Y5" s="2"/>
      <c r="Z5" s="65">
        <f>X5/J5</f>
        <v>1</v>
      </c>
      <c r="AA5" s="2"/>
      <c r="AB5" s="2"/>
      <c r="AC5" s="2"/>
      <c r="AD5" s="2"/>
      <c r="AE5" s="2"/>
      <c r="AF5" s="2"/>
      <c r="AG5" s="2"/>
      <c r="AH5" s="2"/>
      <c r="AI5" s="2"/>
    </row>
    <row r="6" spans="1:35" x14ac:dyDescent="0.2">
      <c r="A6" s="40" t="s">
        <v>2</v>
      </c>
      <c r="B6" s="40" t="s">
        <v>6</v>
      </c>
      <c r="C6" s="40"/>
      <c r="D6" s="40"/>
      <c r="E6" s="40">
        <v>359</v>
      </c>
      <c r="F6" s="40" t="s">
        <v>7</v>
      </c>
      <c r="G6" s="41">
        <v>400</v>
      </c>
      <c r="H6" s="40"/>
      <c r="I6" s="40"/>
      <c r="J6" s="42">
        <f>E6*G6</f>
        <v>143600</v>
      </c>
      <c r="K6" s="71"/>
      <c r="L6" s="42"/>
      <c r="M6" s="42"/>
      <c r="N6" s="42"/>
      <c r="O6" s="42">
        <v>141600</v>
      </c>
      <c r="P6" s="42"/>
      <c r="Q6" s="42"/>
      <c r="R6" s="42"/>
      <c r="S6" s="42"/>
      <c r="T6" s="42"/>
      <c r="U6" s="42"/>
      <c r="V6" s="42"/>
      <c r="W6" s="42"/>
      <c r="X6" s="43">
        <f t="shared" ref="X6:X12" si="0">SUM(L6:W6)</f>
        <v>141600</v>
      </c>
      <c r="Y6" s="2"/>
      <c r="Z6" s="65">
        <f>X6/J6</f>
        <v>0.98607242339832868</v>
      </c>
      <c r="AA6" s="2"/>
      <c r="AB6" s="2"/>
      <c r="AC6" s="2"/>
      <c r="AD6" s="2"/>
      <c r="AE6" s="2"/>
      <c r="AF6" s="2"/>
      <c r="AG6" s="2"/>
      <c r="AH6" s="2"/>
      <c r="AI6" s="2"/>
    </row>
    <row r="7" spans="1:35" x14ac:dyDescent="0.2">
      <c r="A7" s="36" t="s">
        <v>3</v>
      </c>
      <c r="B7" s="36" t="s">
        <v>8</v>
      </c>
      <c r="C7" s="36"/>
      <c r="D7" s="36"/>
      <c r="E7" s="39" t="s">
        <v>105</v>
      </c>
      <c r="F7" s="36"/>
      <c r="G7" s="36"/>
      <c r="H7" s="36"/>
      <c r="I7" s="36"/>
      <c r="J7" s="37">
        <v>50000</v>
      </c>
      <c r="K7" s="72"/>
      <c r="L7" s="37"/>
      <c r="M7" s="37"/>
      <c r="N7" s="37"/>
      <c r="O7" s="37"/>
      <c r="P7" s="37">
        <f>163141+13000</f>
        <v>176141</v>
      </c>
      <c r="Q7" s="37"/>
      <c r="R7" s="37"/>
      <c r="S7" s="37"/>
      <c r="T7" s="37"/>
      <c r="U7" s="37"/>
      <c r="V7" s="37"/>
      <c r="W7" s="37"/>
      <c r="X7" s="84">
        <f t="shared" si="0"/>
        <v>176141</v>
      </c>
      <c r="Y7" s="2"/>
      <c r="Z7" s="197">
        <f>(X7+X8)/J7</f>
        <v>2.1923400000000002</v>
      </c>
      <c r="AA7" s="2"/>
      <c r="AB7" s="2"/>
      <c r="AC7" s="2"/>
      <c r="AD7" s="2"/>
      <c r="AE7" s="2"/>
      <c r="AF7" s="2"/>
      <c r="AG7" s="2"/>
      <c r="AH7" s="2"/>
      <c r="AI7" s="2"/>
    </row>
    <row r="8" spans="1:35" x14ac:dyDescent="0.2">
      <c r="A8" s="40"/>
      <c r="B8" s="40"/>
      <c r="C8" s="40"/>
      <c r="D8" s="40"/>
      <c r="E8" s="44" t="s">
        <v>104</v>
      </c>
      <c r="F8" s="40"/>
      <c r="G8" s="40"/>
      <c r="H8" s="40"/>
      <c r="I8" s="40"/>
      <c r="J8" s="42"/>
      <c r="K8" s="71"/>
      <c r="L8" s="42"/>
      <c r="M8" s="42"/>
      <c r="N8" s="42"/>
      <c r="O8" s="42">
        <v>-732</v>
      </c>
      <c r="P8" s="42">
        <f>-27772-13000</f>
        <v>-40772</v>
      </c>
      <c r="Q8" s="42">
        <v>-20913</v>
      </c>
      <c r="R8" s="42">
        <v>-1000</v>
      </c>
      <c r="S8" s="42">
        <v>-3107</v>
      </c>
      <c r="T8" s="42"/>
      <c r="U8" s="42"/>
      <c r="V8" s="42"/>
      <c r="W8" s="42"/>
      <c r="X8" s="43">
        <f t="shared" si="0"/>
        <v>-66524</v>
      </c>
      <c r="Y8" s="2"/>
      <c r="Z8" s="197"/>
      <c r="AA8" s="2"/>
      <c r="AB8" s="2"/>
      <c r="AC8" s="2"/>
      <c r="AD8" s="2"/>
      <c r="AE8" s="2"/>
      <c r="AF8" s="2"/>
      <c r="AG8" s="2"/>
      <c r="AH8" s="2"/>
      <c r="AI8" s="2"/>
    </row>
    <row r="9" spans="1:35" x14ac:dyDescent="0.2">
      <c r="A9" s="36" t="s">
        <v>4</v>
      </c>
      <c r="B9" s="36" t="s">
        <v>9</v>
      </c>
      <c r="C9" s="36"/>
      <c r="D9" s="36"/>
      <c r="E9" s="36"/>
      <c r="F9" s="36"/>
      <c r="G9" s="36"/>
      <c r="H9" s="36"/>
      <c r="I9" s="36"/>
      <c r="J9" s="37">
        <v>100</v>
      </c>
      <c r="K9" s="72"/>
      <c r="L9" s="37">
        <v>13.57</v>
      </c>
      <c r="M9" s="37">
        <v>9.8699999999999992</v>
      </c>
      <c r="N9" s="37">
        <v>13.13</v>
      </c>
      <c r="O9" s="37">
        <v>13.1</v>
      </c>
      <c r="P9" s="37">
        <v>22.75</v>
      </c>
      <c r="Q9" s="37">
        <v>27.81</v>
      </c>
      <c r="R9" s="37">
        <v>21.73</v>
      </c>
      <c r="S9" s="37">
        <v>22.86</v>
      </c>
      <c r="T9" s="37">
        <v>22.19</v>
      </c>
      <c r="U9" s="37">
        <v>18.829999999999998</v>
      </c>
      <c r="V9" s="37">
        <v>13.73</v>
      </c>
      <c r="W9" s="37">
        <v>13.71</v>
      </c>
      <c r="X9" s="84">
        <f t="shared" si="0"/>
        <v>213.27999999999997</v>
      </c>
      <c r="Y9" s="2"/>
      <c r="Z9" s="65">
        <f>X9/J9</f>
        <v>2.1327999999999996</v>
      </c>
      <c r="AA9" s="2"/>
      <c r="AB9" s="2"/>
      <c r="AC9" s="2"/>
      <c r="AD9" s="2"/>
      <c r="AE9" s="2"/>
      <c r="AF9" s="2"/>
      <c r="AG9" s="2"/>
      <c r="AH9" s="2"/>
      <c r="AI9" s="2"/>
    </row>
    <row r="10" spans="1:35" x14ac:dyDescent="0.2">
      <c r="A10" s="45" t="s">
        <v>5</v>
      </c>
      <c r="B10" s="45" t="s">
        <v>10</v>
      </c>
      <c r="C10" s="45"/>
      <c r="D10" s="45"/>
      <c r="E10" s="45" t="s">
        <v>114</v>
      </c>
      <c r="F10" s="45"/>
      <c r="G10" s="45"/>
      <c r="H10" s="45"/>
      <c r="I10" s="45"/>
      <c r="J10" s="46">
        <v>0</v>
      </c>
      <c r="K10" s="73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3">
        <f t="shared" si="0"/>
        <v>0</v>
      </c>
      <c r="Y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s="80" customFormat="1" x14ac:dyDescent="0.2">
      <c r="A11" s="81"/>
      <c r="B11" s="81"/>
      <c r="C11" s="81"/>
      <c r="D11" s="81"/>
      <c r="E11" s="81" t="s">
        <v>112</v>
      </c>
      <c r="F11" s="81"/>
      <c r="G11" s="81"/>
      <c r="H11" s="81"/>
      <c r="I11" s="81"/>
      <c r="J11" s="82"/>
      <c r="K11" s="83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4">
        <f t="shared" si="0"/>
        <v>0</v>
      </c>
      <c r="Y11" s="25"/>
      <c r="Z11" s="65"/>
      <c r="AA11" s="25"/>
      <c r="AB11" s="25"/>
      <c r="AC11" s="25"/>
      <c r="AD11" s="25"/>
      <c r="AE11" s="25"/>
      <c r="AF11" s="25"/>
      <c r="AG11" s="25"/>
      <c r="AH11" s="25"/>
      <c r="AI11" s="25"/>
    </row>
    <row r="12" spans="1:35" x14ac:dyDescent="0.2">
      <c r="A12" s="40"/>
      <c r="B12" s="40"/>
      <c r="C12" s="40"/>
      <c r="D12" s="40"/>
      <c r="E12" s="40" t="s">
        <v>113</v>
      </c>
      <c r="F12" s="40"/>
      <c r="G12" s="40"/>
      <c r="H12" s="40"/>
      <c r="I12" s="40"/>
      <c r="J12" s="42"/>
      <c r="K12" s="71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3">
        <f t="shared" si="0"/>
        <v>0</v>
      </c>
      <c r="Y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x14ac:dyDescent="0.2">
      <c r="B13" s="3" t="s">
        <v>11</v>
      </c>
      <c r="C13" s="3"/>
      <c r="J13" s="18">
        <f>SUM(J5:J12)</f>
        <v>380716.23000000004</v>
      </c>
      <c r="L13" s="5">
        <f>SUM(L5:L10)</f>
        <v>13.57</v>
      </c>
      <c r="M13" s="5">
        <f>SUM(M5:M10)</f>
        <v>9.8699999999999992</v>
      </c>
      <c r="N13" s="5">
        <f>SUM(N5:N10)</f>
        <v>13.13</v>
      </c>
      <c r="O13" s="5">
        <f>SUM(O5:O10)</f>
        <v>140881.1</v>
      </c>
      <c r="P13" s="5">
        <f t="shared" ref="P13:U13" si="1">SUM(P5:P12)</f>
        <v>135391.75</v>
      </c>
      <c r="Q13" s="5">
        <f>SUM(Q5:Q12)</f>
        <v>-20885.189999999999</v>
      </c>
      <c r="R13" s="5">
        <f t="shared" si="1"/>
        <v>-978.27</v>
      </c>
      <c r="S13" s="5">
        <f t="shared" si="1"/>
        <v>-3084.14</v>
      </c>
      <c r="T13" s="5">
        <f t="shared" si="1"/>
        <v>22.19</v>
      </c>
      <c r="U13" s="5">
        <f t="shared" si="1"/>
        <v>18.829999999999998</v>
      </c>
      <c r="V13" s="5">
        <f>SUM(V5:V12)</f>
        <v>13.73</v>
      </c>
      <c r="W13" s="5">
        <f>SUM(W5:W12)</f>
        <v>13.71</v>
      </c>
      <c r="X13" s="63">
        <f>SUM(L13:W13)+X5</f>
        <v>438446.51000000007</v>
      </c>
      <c r="Y13" s="2"/>
      <c r="Z13" s="66">
        <f>X13/J13</f>
        <v>1.1516359835775849</v>
      </c>
      <c r="AA13" s="2"/>
      <c r="AB13" s="2"/>
      <c r="AC13" s="2"/>
      <c r="AD13" s="2"/>
      <c r="AE13" s="2"/>
      <c r="AF13" s="2"/>
      <c r="AG13" s="2"/>
      <c r="AH13" s="2"/>
      <c r="AI13" s="2"/>
    </row>
    <row r="14" spans="1:35" x14ac:dyDescent="0.2">
      <c r="J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5"/>
      <c r="Y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15" x14ac:dyDescent="0.25">
      <c r="A15" s="19" t="s">
        <v>12</v>
      </c>
      <c r="B15" s="198" t="s">
        <v>12</v>
      </c>
      <c r="C15" s="196"/>
      <c r="J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5"/>
      <c r="Y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x14ac:dyDescent="0.2">
      <c r="A16" s="11" t="s">
        <v>0</v>
      </c>
      <c r="B16" s="12" t="s">
        <v>14</v>
      </c>
      <c r="C16" s="11"/>
      <c r="D16" s="13"/>
      <c r="H16" s="17">
        <f>SUM(I17:I32)</f>
        <v>111000</v>
      </c>
      <c r="J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5"/>
      <c r="Y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x14ac:dyDescent="0.2">
      <c r="A17" s="30"/>
      <c r="B17" s="48" t="s">
        <v>15</v>
      </c>
      <c r="C17" s="30" t="s">
        <v>16</v>
      </c>
      <c r="D17" s="30"/>
      <c r="E17" s="30"/>
      <c r="F17" s="30"/>
      <c r="G17" s="30"/>
      <c r="H17" s="30"/>
      <c r="I17" s="32">
        <f>J18</f>
        <v>8000</v>
      </c>
      <c r="J17" s="31"/>
      <c r="K17" s="74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2"/>
      <c r="Y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x14ac:dyDescent="0.2">
      <c r="A18" s="45"/>
      <c r="B18" s="45"/>
      <c r="C18" s="53" t="s">
        <v>17</v>
      </c>
      <c r="D18" s="45" t="s">
        <v>87</v>
      </c>
      <c r="E18" s="45"/>
      <c r="F18" s="45"/>
      <c r="G18" s="54"/>
      <c r="H18" s="45"/>
      <c r="I18" s="55"/>
      <c r="J18" s="46">
        <v>8000</v>
      </c>
      <c r="K18" s="73"/>
      <c r="L18" s="46"/>
      <c r="M18" s="46"/>
      <c r="N18" s="46"/>
      <c r="O18" s="46"/>
      <c r="P18" s="46"/>
      <c r="Q18" s="46"/>
      <c r="R18" s="46"/>
      <c r="S18" s="46"/>
      <c r="T18" s="46">
        <v>8000</v>
      </c>
      <c r="U18" s="46"/>
      <c r="V18" s="46"/>
      <c r="W18" s="46"/>
      <c r="X18" s="47">
        <f>SUM(L18:W18)</f>
        <v>8000</v>
      </c>
      <c r="Y18" s="2"/>
      <c r="Z18" s="65">
        <f>X18/J18</f>
        <v>1</v>
      </c>
      <c r="AA18" s="2"/>
      <c r="AB18" s="2"/>
      <c r="AC18" s="2"/>
      <c r="AD18" s="2"/>
      <c r="AE18" s="2"/>
      <c r="AF18" s="2"/>
      <c r="AG18" s="2"/>
      <c r="AH18" s="2"/>
      <c r="AI18" s="2"/>
    </row>
    <row r="19" spans="1:35" x14ac:dyDescent="0.2">
      <c r="A19" s="30"/>
      <c r="B19" s="48" t="s">
        <v>18</v>
      </c>
      <c r="C19" s="30" t="s">
        <v>25</v>
      </c>
      <c r="D19" s="30"/>
      <c r="E19" s="30"/>
      <c r="F19" s="30"/>
      <c r="G19" s="30"/>
      <c r="H19" s="30"/>
      <c r="I19" s="32">
        <f>SUM(J20:J23)</f>
        <v>40000</v>
      </c>
      <c r="J19" s="31"/>
      <c r="K19" s="74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2"/>
      <c r="Y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x14ac:dyDescent="0.2">
      <c r="A20" s="33"/>
      <c r="B20" s="49"/>
      <c r="C20" s="49" t="s">
        <v>21</v>
      </c>
      <c r="D20" s="33" t="s">
        <v>26</v>
      </c>
      <c r="E20" s="33"/>
      <c r="F20" s="33"/>
      <c r="G20" s="33"/>
      <c r="H20" s="33"/>
      <c r="I20" s="51"/>
      <c r="J20" s="34">
        <v>8000</v>
      </c>
      <c r="K20" s="70"/>
      <c r="L20" s="34"/>
      <c r="M20" s="34"/>
      <c r="N20" s="34"/>
      <c r="O20" s="34"/>
      <c r="P20" s="34"/>
      <c r="Q20" s="34"/>
      <c r="R20" s="34">
        <v>1080</v>
      </c>
      <c r="S20" s="34"/>
      <c r="T20" s="34">
        <v>1150</v>
      </c>
      <c r="U20" s="34">
        <v>4600</v>
      </c>
      <c r="V20" s="34"/>
      <c r="W20" s="34"/>
      <c r="X20" s="35">
        <f t="shared" ref="X20:X56" si="2">SUM(L20:W20)</f>
        <v>6830</v>
      </c>
      <c r="Y20" s="2"/>
      <c r="Z20" s="129">
        <f>X20/J20</f>
        <v>0.85375000000000001</v>
      </c>
      <c r="AA20" s="2"/>
      <c r="AB20" s="2"/>
      <c r="AC20" s="2"/>
      <c r="AD20" s="2"/>
      <c r="AE20" s="2"/>
      <c r="AF20" s="2"/>
      <c r="AG20" s="2"/>
      <c r="AH20" s="2"/>
      <c r="AI20" s="2"/>
    </row>
    <row r="21" spans="1:35" x14ac:dyDescent="0.2">
      <c r="A21" s="56"/>
      <c r="B21" s="57"/>
      <c r="C21" s="57" t="s">
        <v>22</v>
      </c>
      <c r="D21" s="56" t="s">
        <v>94</v>
      </c>
      <c r="E21" s="56"/>
      <c r="F21" s="56"/>
      <c r="G21" s="58"/>
      <c r="H21" s="56"/>
      <c r="I21" s="59"/>
      <c r="J21" s="60">
        <v>20000</v>
      </c>
      <c r="K21" s="75"/>
      <c r="L21" s="60"/>
      <c r="M21" s="60"/>
      <c r="N21" s="60"/>
      <c r="O21" s="60"/>
      <c r="P21" s="60"/>
      <c r="Q21" s="60"/>
      <c r="R21" s="60"/>
      <c r="S21" s="60"/>
      <c r="T21" s="60">
        <v>6000</v>
      </c>
      <c r="U21" s="60">
        <v>6000</v>
      </c>
      <c r="V21" s="60"/>
      <c r="W21" s="60"/>
      <c r="X21" s="61">
        <f t="shared" si="2"/>
        <v>12000</v>
      </c>
      <c r="Y21" s="2"/>
      <c r="Z21" s="65">
        <f>X21/J21</f>
        <v>0.6</v>
      </c>
      <c r="AA21" s="2"/>
      <c r="AB21" s="2"/>
      <c r="AC21" s="2"/>
      <c r="AD21" s="2"/>
      <c r="AE21" s="2"/>
      <c r="AF21" s="2"/>
      <c r="AG21" s="2"/>
      <c r="AH21" s="2"/>
      <c r="AI21" s="2"/>
    </row>
    <row r="22" spans="1:35" x14ac:dyDescent="0.2">
      <c r="A22" s="36"/>
      <c r="B22" s="50"/>
      <c r="C22" s="50" t="s">
        <v>23</v>
      </c>
      <c r="D22" s="36" t="s">
        <v>99</v>
      </c>
      <c r="E22" s="36"/>
      <c r="F22" s="36"/>
      <c r="G22" s="36"/>
      <c r="H22" s="36"/>
      <c r="I22" s="39"/>
      <c r="J22" s="37">
        <v>6000</v>
      </c>
      <c r="K22" s="72"/>
      <c r="L22" s="37">
        <v>2000</v>
      </c>
      <c r="M22" s="37"/>
      <c r="N22" s="37"/>
      <c r="O22" s="37"/>
      <c r="P22" s="37"/>
      <c r="Q22" s="37"/>
      <c r="R22" s="37"/>
      <c r="S22" s="37"/>
      <c r="T22" s="37">
        <f>2000+2000</f>
        <v>4000</v>
      </c>
      <c r="U22" s="37"/>
      <c r="V22" s="37"/>
      <c r="W22" s="37"/>
      <c r="X22" s="38">
        <f t="shared" si="2"/>
        <v>6000</v>
      </c>
      <c r="Y22" s="2"/>
      <c r="Z22" s="65">
        <f>X22/J22</f>
        <v>1</v>
      </c>
      <c r="AA22" s="2"/>
      <c r="AB22" s="2"/>
      <c r="AC22" s="2"/>
      <c r="AD22" s="2"/>
      <c r="AE22" s="2"/>
      <c r="AF22" s="2"/>
      <c r="AG22" s="2"/>
      <c r="AH22" s="2"/>
      <c r="AI22" s="2"/>
    </row>
    <row r="23" spans="1:35" x14ac:dyDescent="0.2">
      <c r="A23" s="40"/>
      <c r="B23" s="62"/>
      <c r="C23" s="62" t="s">
        <v>24</v>
      </c>
      <c r="D23" s="40" t="s">
        <v>27</v>
      </c>
      <c r="E23" s="40"/>
      <c r="F23" s="40"/>
      <c r="G23" s="40"/>
      <c r="H23" s="40"/>
      <c r="I23" s="44"/>
      <c r="J23" s="42">
        <v>6000</v>
      </c>
      <c r="K23" s="71"/>
      <c r="L23" s="42"/>
      <c r="M23" s="42">
        <v>4830</v>
      </c>
      <c r="N23" s="42"/>
      <c r="O23" s="42"/>
      <c r="P23" s="42"/>
      <c r="Q23" s="42"/>
      <c r="R23" s="42"/>
      <c r="S23" s="42">
        <v>1072</v>
      </c>
      <c r="T23" s="42"/>
      <c r="U23" s="42"/>
      <c r="V23" s="42"/>
      <c r="W23" s="42"/>
      <c r="X23" s="43">
        <f t="shared" si="2"/>
        <v>5902</v>
      </c>
      <c r="Y23" s="2"/>
      <c r="Z23" s="129">
        <f>X23/J23</f>
        <v>0.98366666666666669</v>
      </c>
      <c r="AA23" s="2"/>
      <c r="AB23" s="2"/>
      <c r="AC23" s="2"/>
      <c r="AD23" s="2"/>
      <c r="AE23" s="2"/>
      <c r="AF23" s="2"/>
      <c r="AG23" s="2"/>
      <c r="AH23" s="2"/>
      <c r="AI23" s="2"/>
    </row>
    <row r="24" spans="1:35" x14ac:dyDescent="0.2">
      <c r="A24" s="30"/>
      <c r="B24" s="48" t="s">
        <v>19</v>
      </c>
      <c r="C24" s="48" t="s">
        <v>28</v>
      </c>
      <c r="D24" s="30"/>
      <c r="E24" s="30"/>
      <c r="F24" s="30"/>
      <c r="G24" s="30"/>
      <c r="H24" s="30"/>
      <c r="I24" s="32">
        <f>SUM(J25:J28)</f>
        <v>47000</v>
      </c>
      <c r="J24" s="31"/>
      <c r="K24" s="74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2"/>
      <c r="Y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x14ac:dyDescent="0.2">
      <c r="A25" s="33"/>
      <c r="B25" s="33"/>
      <c r="C25" s="49" t="s">
        <v>29</v>
      </c>
      <c r="D25" s="33" t="s">
        <v>100</v>
      </c>
      <c r="E25" s="33"/>
      <c r="F25" s="33"/>
      <c r="G25" s="33"/>
      <c r="H25" s="33"/>
      <c r="I25" s="51"/>
      <c r="J25" s="34">
        <v>25000</v>
      </c>
      <c r="K25" s="111">
        <v>35000</v>
      </c>
      <c r="L25" s="34"/>
      <c r="M25" s="34">
        <f>138+511</f>
        <v>649</v>
      </c>
      <c r="N25" s="34">
        <v>4214</v>
      </c>
      <c r="O25" s="34">
        <v>2749</v>
      </c>
      <c r="P25" s="34">
        <v>7751</v>
      </c>
      <c r="Q25" s="34">
        <v>536</v>
      </c>
      <c r="R25" s="34">
        <f>724</f>
        <v>724</v>
      </c>
      <c r="S25" s="86">
        <v>3863</v>
      </c>
      <c r="T25" s="34">
        <v>3626</v>
      </c>
      <c r="U25" s="34">
        <f>10823</f>
        <v>10823</v>
      </c>
      <c r="V25" s="34"/>
      <c r="W25" s="86"/>
      <c r="X25" s="35">
        <f t="shared" si="2"/>
        <v>34935</v>
      </c>
      <c r="Y25" s="2"/>
      <c r="Z25" s="79">
        <f>X25/K25</f>
        <v>0.99814285714285711</v>
      </c>
      <c r="AA25" s="2"/>
      <c r="AB25" s="2"/>
      <c r="AC25" s="2"/>
      <c r="AD25" s="2"/>
      <c r="AE25" s="2"/>
      <c r="AF25" s="2"/>
      <c r="AG25" s="2"/>
      <c r="AH25" s="2"/>
      <c r="AI25" s="2"/>
    </row>
    <row r="26" spans="1:35" x14ac:dyDescent="0.2">
      <c r="A26" s="56"/>
      <c r="B26" s="57"/>
      <c r="C26" s="57" t="s">
        <v>30</v>
      </c>
      <c r="D26" s="56" t="s">
        <v>33</v>
      </c>
      <c r="E26" s="56"/>
      <c r="F26" s="56"/>
      <c r="G26" s="56"/>
      <c r="H26" s="56"/>
      <c r="I26" s="59"/>
      <c r="J26" s="60">
        <v>15000</v>
      </c>
      <c r="K26" s="75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>
        <v>14360</v>
      </c>
      <c r="X26" s="61">
        <f t="shared" si="2"/>
        <v>14360</v>
      </c>
      <c r="Y26" s="2"/>
      <c r="Z26" s="65">
        <f>X26/J26</f>
        <v>0.95733333333333337</v>
      </c>
      <c r="AA26" s="2"/>
      <c r="AB26" s="2"/>
      <c r="AC26" s="2"/>
      <c r="AD26" s="2"/>
      <c r="AE26" s="2"/>
      <c r="AF26" s="2"/>
      <c r="AG26" s="2"/>
      <c r="AH26" s="2"/>
      <c r="AI26" s="2"/>
    </row>
    <row r="27" spans="1:35" ht="25.5" customHeight="1" x14ac:dyDescent="0.2">
      <c r="A27" s="36"/>
      <c r="B27" s="50"/>
      <c r="C27" s="52" t="s">
        <v>31</v>
      </c>
      <c r="D27" s="199" t="s">
        <v>34</v>
      </c>
      <c r="E27" s="200"/>
      <c r="F27" s="200"/>
      <c r="G27" s="200"/>
      <c r="H27" s="36"/>
      <c r="I27" s="39"/>
      <c r="J27" s="37">
        <v>3000</v>
      </c>
      <c r="K27" s="72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82">
        <v>1000</v>
      </c>
      <c r="X27" s="38">
        <f t="shared" si="2"/>
        <v>1000</v>
      </c>
      <c r="Y27" s="2"/>
      <c r="Z27" s="116">
        <f>X27/J27</f>
        <v>0.33333333333333331</v>
      </c>
      <c r="AA27" s="2"/>
      <c r="AB27" s="2"/>
      <c r="AC27" s="2"/>
      <c r="AD27" s="2"/>
      <c r="AE27" s="2"/>
      <c r="AF27" s="2"/>
      <c r="AG27" s="2"/>
      <c r="AH27" s="2"/>
      <c r="AI27" s="2"/>
    </row>
    <row r="28" spans="1:35" x14ac:dyDescent="0.2">
      <c r="A28" s="40"/>
      <c r="B28" s="62"/>
      <c r="C28" s="62" t="s">
        <v>32</v>
      </c>
      <c r="D28" s="40" t="s">
        <v>35</v>
      </c>
      <c r="E28" s="40"/>
      <c r="F28" s="40"/>
      <c r="G28" s="40"/>
      <c r="H28" s="40"/>
      <c r="I28" s="44"/>
      <c r="J28" s="42">
        <v>4000</v>
      </c>
      <c r="K28" s="71"/>
      <c r="L28" s="42"/>
      <c r="M28" s="42"/>
      <c r="N28" s="42"/>
      <c r="O28" s="42">
        <v>486</v>
      </c>
      <c r="P28" s="42"/>
      <c r="Q28" s="42"/>
      <c r="R28" s="42">
        <v>503</v>
      </c>
      <c r="S28" s="42"/>
      <c r="T28" s="42"/>
      <c r="U28" s="42">
        <v>1504</v>
      </c>
      <c r="V28" s="42"/>
      <c r="W28" s="42"/>
      <c r="X28" s="43">
        <f t="shared" si="2"/>
        <v>2493</v>
      </c>
      <c r="Y28" s="2"/>
      <c r="Z28" s="65">
        <f>X28/J28</f>
        <v>0.62324999999999997</v>
      </c>
      <c r="AA28" s="2"/>
      <c r="AB28" s="2"/>
      <c r="AC28" s="2"/>
      <c r="AD28" s="2"/>
      <c r="AE28" s="2"/>
      <c r="AF28" s="2"/>
      <c r="AG28" s="2"/>
      <c r="AH28" s="2"/>
      <c r="AI28" s="2"/>
    </row>
    <row r="29" spans="1:35" x14ac:dyDescent="0.2">
      <c r="A29" s="30"/>
      <c r="B29" s="48" t="s">
        <v>20</v>
      </c>
      <c r="C29" s="48" t="s">
        <v>36</v>
      </c>
      <c r="D29" s="30"/>
      <c r="E29" s="30"/>
      <c r="F29" s="30"/>
      <c r="G29" s="30"/>
      <c r="H29" s="30"/>
      <c r="I29" s="32">
        <f>SUM(J30:J32)</f>
        <v>16000</v>
      </c>
      <c r="J29" s="31"/>
      <c r="K29" s="74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2"/>
      <c r="Y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x14ac:dyDescent="0.2">
      <c r="A30" s="30"/>
      <c r="B30" s="48"/>
      <c r="C30" s="48" t="s">
        <v>37</v>
      </c>
      <c r="D30" s="30" t="s">
        <v>40</v>
      </c>
      <c r="E30" s="30"/>
      <c r="F30" s="30"/>
      <c r="G30" s="30"/>
      <c r="H30" s="30"/>
      <c r="I30" s="30"/>
      <c r="J30" s="31">
        <v>15000</v>
      </c>
      <c r="K30" s="111">
        <v>17000</v>
      </c>
      <c r="L30" s="31"/>
      <c r="M30" s="31"/>
      <c r="N30" s="31">
        <v>741</v>
      </c>
      <c r="O30" s="31">
        <v>3590</v>
      </c>
      <c r="P30" s="31"/>
      <c r="Q30" s="31">
        <v>425</v>
      </c>
      <c r="R30" s="31">
        <f>10588</f>
        <v>10588</v>
      </c>
      <c r="S30" s="31"/>
      <c r="T30" s="31"/>
      <c r="U30" s="31">
        <v>1628</v>
      </c>
      <c r="V30" s="31"/>
      <c r="W30" s="31"/>
      <c r="X30" s="32">
        <f t="shared" si="2"/>
        <v>16972</v>
      </c>
      <c r="Y30" s="2"/>
      <c r="Z30" s="65">
        <f>X30/K30</f>
        <v>0.99835294117647055</v>
      </c>
      <c r="AA30" s="2"/>
      <c r="AB30" s="2"/>
      <c r="AC30" s="2"/>
      <c r="AD30" s="2"/>
      <c r="AE30" s="2"/>
      <c r="AF30" s="2"/>
      <c r="AG30" s="2"/>
      <c r="AH30" s="2"/>
      <c r="AI30" s="2"/>
    </row>
    <row r="31" spans="1:35" x14ac:dyDescent="0.2">
      <c r="A31" s="40"/>
      <c r="B31" s="62"/>
      <c r="C31" s="62" t="s">
        <v>38</v>
      </c>
      <c r="D31" s="40" t="s">
        <v>41</v>
      </c>
      <c r="E31" s="40"/>
      <c r="F31" s="40"/>
      <c r="G31" s="40"/>
      <c r="H31" s="40"/>
      <c r="I31" s="40"/>
      <c r="J31" s="42">
        <v>500</v>
      </c>
      <c r="K31" s="71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3">
        <f t="shared" si="2"/>
        <v>0</v>
      </c>
      <c r="Y31" s="2"/>
      <c r="Z31" s="65">
        <f>X31/J31</f>
        <v>0</v>
      </c>
      <c r="AA31" s="2"/>
      <c r="AB31" s="2"/>
      <c r="AC31" s="2"/>
      <c r="AD31" s="2"/>
      <c r="AE31" s="2"/>
      <c r="AF31" s="2"/>
      <c r="AG31" s="2"/>
      <c r="AH31" s="2"/>
      <c r="AI31" s="2"/>
    </row>
    <row r="32" spans="1:35" x14ac:dyDescent="0.2">
      <c r="A32" s="33"/>
      <c r="B32" s="49"/>
      <c r="C32" s="49" t="s">
        <v>39</v>
      </c>
      <c r="D32" s="33" t="s">
        <v>42</v>
      </c>
      <c r="E32" s="33"/>
      <c r="F32" s="33"/>
      <c r="G32" s="33"/>
      <c r="H32" s="33"/>
      <c r="I32" s="33"/>
      <c r="J32" s="34">
        <v>500</v>
      </c>
      <c r="K32" s="70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5">
        <f t="shared" si="2"/>
        <v>0</v>
      </c>
      <c r="Y32" s="2"/>
      <c r="Z32" s="65">
        <f>X32/J32</f>
        <v>0</v>
      </c>
      <c r="AA32" s="2"/>
      <c r="AB32" s="2"/>
      <c r="AC32" s="2"/>
      <c r="AD32" s="2"/>
      <c r="AE32" s="2"/>
      <c r="AF32" s="2"/>
      <c r="AG32" s="2"/>
      <c r="AH32" s="2"/>
      <c r="AI32" s="2"/>
    </row>
    <row r="33" spans="1:35" x14ac:dyDescent="0.2">
      <c r="B33" s="6"/>
      <c r="C33" s="6"/>
      <c r="J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5"/>
      <c r="Y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x14ac:dyDescent="0.2">
      <c r="A34" s="11" t="s">
        <v>2</v>
      </c>
      <c r="B34" s="12" t="s">
        <v>43</v>
      </c>
      <c r="C34" s="14"/>
      <c r="D34" s="13"/>
      <c r="H34" s="17">
        <f>SUM(J36:J38)</f>
        <v>41000</v>
      </c>
      <c r="J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5"/>
      <c r="Y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x14ac:dyDescent="0.2">
      <c r="B35" s="6" t="s">
        <v>44</v>
      </c>
      <c r="C35" s="6" t="s">
        <v>48</v>
      </c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5"/>
      <c r="Y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x14ac:dyDescent="0.2">
      <c r="B36" s="6"/>
      <c r="C36" s="6" t="s">
        <v>45</v>
      </c>
      <c r="D36" t="s">
        <v>50</v>
      </c>
      <c r="J36" s="2">
        <v>20000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5">
        <f t="shared" si="2"/>
        <v>0</v>
      </c>
      <c r="Y36" s="2"/>
      <c r="Z36" s="65">
        <f>X36/J36</f>
        <v>0</v>
      </c>
      <c r="AA36" s="2"/>
      <c r="AB36" s="2"/>
      <c r="AC36" s="2"/>
      <c r="AD36" s="2"/>
      <c r="AE36" s="2"/>
      <c r="AF36" s="2"/>
      <c r="AG36" s="2"/>
      <c r="AH36" s="2"/>
      <c r="AI36" s="2"/>
    </row>
    <row r="37" spans="1:35" x14ac:dyDescent="0.2">
      <c r="A37" s="40"/>
      <c r="B37" s="62"/>
      <c r="C37" s="62" t="s">
        <v>46</v>
      </c>
      <c r="D37" s="40" t="s">
        <v>51</v>
      </c>
      <c r="E37" s="40"/>
      <c r="F37" s="40"/>
      <c r="G37" s="40"/>
      <c r="H37" s="40"/>
      <c r="I37" s="40"/>
      <c r="J37" s="42">
        <v>20000</v>
      </c>
      <c r="K37" s="71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3">
        <f t="shared" si="2"/>
        <v>0</v>
      </c>
      <c r="Y37" s="2"/>
      <c r="Z37" s="65">
        <f>X37/J37</f>
        <v>0</v>
      </c>
      <c r="AA37" s="2"/>
      <c r="AB37" s="2"/>
      <c r="AC37" s="2"/>
      <c r="AD37" s="2"/>
      <c r="AE37" s="2"/>
      <c r="AF37" s="2"/>
      <c r="AG37" s="2"/>
      <c r="AH37" s="2"/>
      <c r="AI37" s="2"/>
    </row>
    <row r="38" spans="1:35" x14ac:dyDescent="0.2">
      <c r="A38" s="36"/>
      <c r="B38" s="50" t="s">
        <v>47</v>
      </c>
      <c r="C38" s="50" t="s">
        <v>49</v>
      </c>
      <c r="D38" s="36"/>
      <c r="E38" s="36"/>
      <c r="F38" s="36"/>
      <c r="G38" s="36"/>
      <c r="H38" s="36"/>
      <c r="I38" s="36"/>
      <c r="J38" s="37">
        <v>1000</v>
      </c>
      <c r="K38" s="72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8">
        <f t="shared" si="2"/>
        <v>0</v>
      </c>
      <c r="Y38" s="2"/>
      <c r="Z38" s="65">
        <f>X38/J38</f>
        <v>0</v>
      </c>
      <c r="AA38" s="2"/>
      <c r="AB38" s="2"/>
      <c r="AC38" s="2"/>
      <c r="AD38" s="2"/>
      <c r="AE38" s="2"/>
      <c r="AF38" s="2"/>
      <c r="AG38" s="2"/>
      <c r="AH38" s="2"/>
      <c r="AI38" s="2"/>
    </row>
    <row r="39" spans="1:35" x14ac:dyDescent="0.2">
      <c r="B39" s="6"/>
      <c r="C39" s="6"/>
      <c r="J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5"/>
      <c r="Y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x14ac:dyDescent="0.2">
      <c r="A40" s="11" t="s">
        <v>3</v>
      </c>
      <c r="B40" s="15" t="s">
        <v>52</v>
      </c>
      <c r="C40" s="16"/>
      <c r="D40" s="11"/>
      <c r="E40" s="3"/>
      <c r="F40" s="3"/>
      <c r="G40" s="3"/>
      <c r="H40" s="17">
        <f>SUM(J41:J42)</f>
        <v>25000</v>
      </c>
      <c r="I40" s="3"/>
      <c r="J40" s="5"/>
      <c r="K40" s="76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5"/>
      <c r="Y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x14ac:dyDescent="0.2">
      <c r="B41" s="6" t="s">
        <v>53</v>
      </c>
      <c r="C41" s="6" t="s">
        <v>55</v>
      </c>
      <c r="J41" s="2">
        <v>20000</v>
      </c>
      <c r="L41" s="2"/>
      <c r="M41" s="2"/>
      <c r="N41" s="2">
        <v>1500</v>
      </c>
      <c r="O41" s="2">
        <v>1500</v>
      </c>
      <c r="P41" s="2"/>
      <c r="Q41" s="2"/>
      <c r="R41" s="2">
        <v>2000</v>
      </c>
      <c r="S41" s="2"/>
      <c r="T41" s="2"/>
      <c r="U41" s="2">
        <v>1500</v>
      </c>
      <c r="V41" s="2"/>
      <c r="W41" s="2"/>
      <c r="X41" s="5">
        <f t="shared" si="2"/>
        <v>6500</v>
      </c>
      <c r="Y41" s="2"/>
      <c r="Z41" s="65">
        <f>X41/J41</f>
        <v>0.32500000000000001</v>
      </c>
      <c r="AA41" s="2"/>
      <c r="AB41" s="2"/>
      <c r="AC41" s="2"/>
      <c r="AD41" s="2"/>
      <c r="AE41" s="2"/>
      <c r="AF41" s="2"/>
      <c r="AG41" s="2"/>
      <c r="AH41" s="2"/>
      <c r="AI41" s="2"/>
    </row>
    <row r="42" spans="1:35" x14ac:dyDescent="0.2">
      <c r="A42" s="40"/>
      <c r="B42" s="62" t="s">
        <v>54</v>
      </c>
      <c r="C42" s="62" t="s">
        <v>56</v>
      </c>
      <c r="D42" s="40"/>
      <c r="E42" s="40"/>
      <c r="F42" s="40"/>
      <c r="G42" s="40"/>
      <c r="H42" s="40"/>
      <c r="I42" s="40"/>
      <c r="J42" s="42">
        <v>5000</v>
      </c>
      <c r="K42" s="71"/>
      <c r="L42" s="42"/>
      <c r="M42" s="42">
        <v>5000</v>
      </c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3">
        <f t="shared" si="2"/>
        <v>5000</v>
      </c>
      <c r="Y42" s="2"/>
      <c r="Z42" s="65">
        <f>X42/J42</f>
        <v>1</v>
      </c>
      <c r="AA42" s="2"/>
      <c r="AB42" s="2"/>
      <c r="AC42" s="2"/>
      <c r="AD42" s="2"/>
      <c r="AE42" s="2"/>
      <c r="AF42" s="2"/>
      <c r="AG42" s="2"/>
      <c r="AH42" s="2"/>
      <c r="AI42" s="2"/>
    </row>
    <row r="43" spans="1:35" x14ac:dyDescent="0.2">
      <c r="B43" s="6"/>
      <c r="C43" s="6"/>
      <c r="J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5"/>
      <c r="Y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x14ac:dyDescent="0.2">
      <c r="A44" s="11" t="s">
        <v>57</v>
      </c>
      <c r="B44" s="15" t="s">
        <v>58</v>
      </c>
      <c r="C44" s="16"/>
      <c r="D44" s="11"/>
      <c r="E44" s="3"/>
      <c r="F44" s="3"/>
      <c r="G44" s="3"/>
      <c r="H44" s="17">
        <f>SUM(J45:J48)</f>
        <v>88500</v>
      </c>
      <c r="I44" s="3"/>
      <c r="J44" s="5"/>
      <c r="K44" s="76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5"/>
      <c r="Y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x14ac:dyDescent="0.2">
      <c r="B45" s="6" t="s">
        <v>59</v>
      </c>
      <c r="C45" s="6" t="s">
        <v>160</v>
      </c>
      <c r="J45" s="2">
        <v>45500</v>
      </c>
      <c r="L45" s="2"/>
      <c r="M45" s="2"/>
      <c r="N45" s="2"/>
      <c r="O45" s="2"/>
      <c r="P45" s="2"/>
      <c r="Q45" s="2"/>
      <c r="R45" s="2">
        <v>38500</v>
      </c>
      <c r="S45" s="2"/>
      <c r="T45" s="2"/>
      <c r="U45" s="2"/>
      <c r="V45" s="2"/>
      <c r="W45" s="2"/>
      <c r="X45" s="5">
        <f t="shared" si="2"/>
        <v>38500</v>
      </c>
      <c r="Y45" s="2"/>
      <c r="Z45" s="65">
        <f>X45/J45</f>
        <v>0.84615384615384615</v>
      </c>
      <c r="AA45" s="2"/>
      <c r="AB45" s="2"/>
      <c r="AC45" s="2"/>
      <c r="AD45" s="2"/>
      <c r="AE45" s="2"/>
      <c r="AF45" s="2"/>
      <c r="AG45" s="2"/>
      <c r="AH45" s="2"/>
      <c r="AI45" s="2"/>
    </row>
    <row r="46" spans="1:35" x14ac:dyDescent="0.2">
      <c r="A46" s="40"/>
      <c r="B46" s="62" t="s">
        <v>60</v>
      </c>
      <c r="C46" s="62" t="s">
        <v>70</v>
      </c>
      <c r="D46" s="40"/>
      <c r="E46" s="40"/>
      <c r="F46" s="40"/>
      <c r="G46" s="40"/>
      <c r="H46" s="40"/>
      <c r="I46" s="40"/>
      <c r="J46" s="42">
        <v>8000</v>
      </c>
      <c r="K46" s="71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>
        <v>8000</v>
      </c>
      <c r="W46" s="42"/>
      <c r="X46" s="43">
        <f t="shared" si="2"/>
        <v>8000</v>
      </c>
      <c r="Y46" s="2"/>
      <c r="Z46" s="65">
        <f>X46/J46</f>
        <v>1</v>
      </c>
      <c r="AA46" s="2"/>
      <c r="AB46" s="2"/>
      <c r="AC46" s="2"/>
      <c r="AD46" s="2"/>
      <c r="AE46" s="2"/>
      <c r="AF46" s="2"/>
      <c r="AG46" s="2"/>
      <c r="AH46" s="2"/>
      <c r="AI46" s="2"/>
    </row>
    <row r="47" spans="1:35" x14ac:dyDescent="0.2">
      <c r="B47" s="6" t="s">
        <v>61</v>
      </c>
      <c r="C47" s="6" t="s">
        <v>71</v>
      </c>
      <c r="J47" s="2">
        <v>30000</v>
      </c>
      <c r="K47" s="2">
        <v>50000</v>
      </c>
      <c r="L47" s="2"/>
      <c r="M47" s="2">
        <v>2146</v>
      </c>
      <c r="N47" s="2">
        <v>276</v>
      </c>
      <c r="O47" s="2">
        <v>6456</v>
      </c>
      <c r="P47" s="2">
        <v>2736</v>
      </c>
      <c r="Q47" s="2">
        <v>4940</v>
      </c>
      <c r="R47" s="2">
        <v>13513</v>
      </c>
      <c r="S47" s="2">
        <v>6500</v>
      </c>
      <c r="T47" s="2"/>
      <c r="U47" s="2">
        <v>2766</v>
      </c>
      <c r="V47" s="2"/>
      <c r="W47" s="2"/>
      <c r="X47" s="24">
        <f>SUM(L47:W47)</f>
        <v>39333</v>
      </c>
      <c r="Y47" s="2"/>
      <c r="Z47" s="129">
        <f>X47/K47</f>
        <v>0.78666000000000003</v>
      </c>
      <c r="AA47" s="2"/>
      <c r="AB47" s="2"/>
      <c r="AC47" s="2"/>
      <c r="AD47" s="2"/>
      <c r="AE47" s="2"/>
      <c r="AF47" s="2"/>
      <c r="AG47" s="2"/>
      <c r="AH47" s="2"/>
      <c r="AI47" s="2"/>
    </row>
    <row r="48" spans="1:35" x14ac:dyDescent="0.2">
      <c r="A48" s="40"/>
      <c r="B48" s="62" t="s">
        <v>62</v>
      </c>
      <c r="C48" s="62" t="s">
        <v>72</v>
      </c>
      <c r="D48" s="40"/>
      <c r="E48" s="40"/>
      <c r="F48" s="40"/>
      <c r="G48" s="40"/>
      <c r="H48" s="40"/>
      <c r="I48" s="40"/>
      <c r="J48" s="42">
        <v>5000</v>
      </c>
      <c r="K48" s="71"/>
      <c r="L48" s="42"/>
      <c r="M48" s="42"/>
      <c r="N48" s="42"/>
      <c r="O48" s="42"/>
      <c r="P48" s="42"/>
      <c r="Q48" s="42"/>
      <c r="R48" s="42"/>
      <c r="S48" s="42"/>
      <c r="T48" s="42"/>
      <c r="U48" s="42">
        <v>5000</v>
      </c>
      <c r="V48" s="42"/>
      <c r="W48" s="42"/>
      <c r="X48" s="43">
        <f t="shared" si="2"/>
        <v>5000</v>
      </c>
      <c r="Y48" s="2"/>
      <c r="Z48" s="65">
        <f>X48/J48</f>
        <v>1</v>
      </c>
      <c r="AA48" s="2"/>
      <c r="AB48" s="2"/>
      <c r="AC48" s="2"/>
      <c r="AD48" s="2"/>
      <c r="AE48" s="2"/>
      <c r="AF48" s="2"/>
      <c r="AG48" s="2"/>
      <c r="AH48" s="2"/>
      <c r="AI48" s="2"/>
    </row>
    <row r="49" spans="1:35" x14ac:dyDescent="0.2">
      <c r="J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5"/>
      <c r="Y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x14ac:dyDescent="0.2">
      <c r="A50" s="11" t="s">
        <v>5</v>
      </c>
      <c r="B50" s="15" t="s">
        <v>73</v>
      </c>
      <c r="C50" s="11"/>
      <c r="D50" s="11"/>
      <c r="E50" s="3"/>
      <c r="F50" s="3"/>
      <c r="G50" s="3"/>
      <c r="H50" s="17">
        <f>SUM(J51:J56)</f>
        <v>63500</v>
      </c>
      <c r="I50" s="3"/>
      <c r="J50" s="5"/>
      <c r="K50" s="76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5"/>
      <c r="Y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x14ac:dyDescent="0.2">
      <c r="B51" s="6" t="s">
        <v>64</v>
      </c>
      <c r="C51" s="6" t="s">
        <v>74</v>
      </c>
      <c r="J51" s="2">
        <v>5000</v>
      </c>
      <c r="L51" s="2"/>
      <c r="M51" s="2"/>
      <c r="N51" s="2"/>
      <c r="O51" s="2"/>
      <c r="P51" s="2"/>
      <c r="Q51" s="2"/>
      <c r="R51" s="2"/>
      <c r="S51" s="2"/>
      <c r="T51" s="2"/>
      <c r="U51" s="2">
        <v>3375</v>
      </c>
      <c r="V51" s="2"/>
      <c r="W51" s="2"/>
      <c r="X51" s="5">
        <f t="shared" si="2"/>
        <v>3375</v>
      </c>
      <c r="Y51" s="2"/>
      <c r="Z51" s="65">
        <f>X51/J51</f>
        <v>0.67500000000000004</v>
      </c>
      <c r="AA51" s="2"/>
      <c r="AB51" s="2"/>
      <c r="AC51" s="2"/>
      <c r="AD51" s="2"/>
      <c r="AE51" s="2"/>
      <c r="AF51" s="2"/>
      <c r="AG51" s="2"/>
      <c r="AH51" s="2"/>
      <c r="AI51" s="2"/>
    </row>
    <row r="52" spans="1:35" x14ac:dyDescent="0.2">
      <c r="A52" s="40"/>
      <c r="B52" s="62" t="s">
        <v>65</v>
      </c>
      <c r="C52" s="62" t="s">
        <v>75</v>
      </c>
      <c r="D52" s="40"/>
      <c r="E52" s="40"/>
      <c r="F52" s="40"/>
      <c r="G52" s="40"/>
      <c r="H52" s="40"/>
      <c r="I52" s="40"/>
      <c r="J52" s="42">
        <v>500</v>
      </c>
      <c r="K52" s="71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3">
        <f t="shared" si="2"/>
        <v>0</v>
      </c>
      <c r="Y52" s="2"/>
      <c r="Z52" s="68">
        <f>X52/J52</f>
        <v>0</v>
      </c>
      <c r="AA52" s="2"/>
      <c r="AB52" s="2"/>
      <c r="AC52" s="2"/>
      <c r="AD52" s="2"/>
      <c r="AE52" s="2"/>
      <c r="AF52" s="2"/>
      <c r="AG52" s="2"/>
      <c r="AH52" s="2"/>
      <c r="AI52" s="2"/>
    </row>
    <row r="53" spans="1:35" x14ac:dyDescent="0.2">
      <c r="B53" s="6" t="s">
        <v>66</v>
      </c>
      <c r="C53" s="6" t="s">
        <v>76</v>
      </c>
      <c r="J53" s="2">
        <v>500</v>
      </c>
      <c r="L53" s="2"/>
      <c r="M53" s="2"/>
      <c r="N53" s="2"/>
      <c r="O53" s="2"/>
      <c r="P53" s="2">
        <v>20</v>
      </c>
      <c r="Q53" s="2"/>
      <c r="R53" s="2"/>
      <c r="S53" s="2"/>
      <c r="T53" s="2"/>
      <c r="U53" s="2"/>
      <c r="V53" s="2"/>
      <c r="W53" s="2"/>
      <c r="X53" s="5">
        <f t="shared" si="2"/>
        <v>20</v>
      </c>
      <c r="Y53" s="2"/>
      <c r="Z53" s="65">
        <f>X53/J53</f>
        <v>0.04</v>
      </c>
      <c r="AA53" s="2"/>
      <c r="AB53" s="2"/>
      <c r="AC53" s="2"/>
      <c r="AD53" s="2"/>
      <c r="AE53" s="2"/>
      <c r="AF53" s="2"/>
      <c r="AG53" s="2"/>
      <c r="AH53" s="2"/>
      <c r="AI53" s="2"/>
    </row>
    <row r="54" spans="1:35" x14ac:dyDescent="0.2">
      <c r="A54" s="40"/>
      <c r="B54" s="62"/>
      <c r="C54" s="62" t="s">
        <v>69</v>
      </c>
      <c r="D54" s="40" t="s">
        <v>77</v>
      </c>
      <c r="E54" s="40"/>
      <c r="F54" s="40"/>
      <c r="G54" s="40"/>
      <c r="H54" s="40"/>
      <c r="I54" s="40"/>
      <c r="J54" s="42">
        <v>2500</v>
      </c>
      <c r="K54" s="71"/>
      <c r="L54" s="42">
        <v>181</v>
      </c>
      <c r="M54" s="42">
        <v>182</v>
      </c>
      <c r="N54" s="42">
        <v>172</v>
      </c>
      <c r="O54" s="42">
        <v>168</v>
      </c>
      <c r="P54" s="42">
        <v>176</v>
      </c>
      <c r="Q54" s="42">
        <v>170</v>
      </c>
      <c r="R54" s="42">
        <v>186</v>
      </c>
      <c r="S54" s="42">
        <v>193</v>
      </c>
      <c r="T54" s="42">
        <v>184</v>
      </c>
      <c r="U54" s="42">
        <v>180</v>
      </c>
      <c r="V54" s="42">
        <v>176</v>
      </c>
      <c r="W54" s="42">
        <v>160</v>
      </c>
      <c r="X54" s="43">
        <f t="shared" si="2"/>
        <v>2128</v>
      </c>
      <c r="Y54" s="2"/>
      <c r="Z54" s="65">
        <f>X54/J54</f>
        <v>0.85119999999999996</v>
      </c>
      <c r="AA54" s="2"/>
      <c r="AB54" s="2"/>
      <c r="AC54" s="2"/>
      <c r="AD54" s="2"/>
      <c r="AE54" s="2"/>
      <c r="AF54" s="2"/>
      <c r="AG54" s="2"/>
      <c r="AH54" s="2"/>
      <c r="AI54" s="2"/>
    </row>
    <row r="55" spans="1:35" x14ac:dyDescent="0.2">
      <c r="B55" s="6" t="s">
        <v>67</v>
      </c>
      <c r="C55" s="6" t="s">
        <v>78</v>
      </c>
      <c r="J55" s="2">
        <v>5000</v>
      </c>
      <c r="L55" s="2"/>
      <c r="M55" s="2"/>
      <c r="N55" s="2"/>
      <c r="O55" s="2"/>
      <c r="P55" s="2"/>
      <c r="Q55" s="2"/>
      <c r="R55" s="2"/>
      <c r="S55" s="2"/>
      <c r="T55" s="2"/>
      <c r="U55" s="2">
        <v>2540</v>
      </c>
      <c r="V55" s="2"/>
      <c r="W55" s="2"/>
      <c r="X55" s="5">
        <f t="shared" si="2"/>
        <v>2540</v>
      </c>
      <c r="Y55" s="2"/>
      <c r="Z55" s="65">
        <f>X55/J55</f>
        <v>0.50800000000000001</v>
      </c>
      <c r="AA55" s="2"/>
      <c r="AB55" s="2"/>
      <c r="AC55" s="2"/>
      <c r="AD55" s="2"/>
      <c r="AE55" s="2"/>
      <c r="AF55" s="2"/>
      <c r="AG55" s="2"/>
      <c r="AH55" s="2"/>
      <c r="AI55" s="2"/>
    </row>
    <row r="56" spans="1:35" x14ac:dyDescent="0.2">
      <c r="A56" s="40"/>
      <c r="B56" s="62" t="s">
        <v>68</v>
      </c>
      <c r="C56" s="62" t="s">
        <v>79</v>
      </c>
      <c r="D56" s="40"/>
      <c r="E56" s="40"/>
      <c r="F56" s="40"/>
      <c r="G56" s="40"/>
      <c r="H56" s="40"/>
      <c r="I56" s="40"/>
      <c r="J56" s="42">
        <v>50000</v>
      </c>
      <c r="K56" s="42">
        <v>18000</v>
      </c>
      <c r="L56" s="42"/>
      <c r="M56" s="42">
        <v>500</v>
      </c>
      <c r="N56" s="42"/>
      <c r="O56" s="42"/>
      <c r="P56" s="42"/>
      <c r="Q56" s="42"/>
      <c r="R56" s="42"/>
      <c r="S56" s="42">
        <v>1655.3</v>
      </c>
      <c r="T56" s="42">
        <v>3006</v>
      </c>
      <c r="U56" s="42"/>
      <c r="V56" s="42"/>
      <c r="W56" s="42">
        <v>3720</v>
      </c>
      <c r="X56" s="43">
        <f t="shared" si="2"/>
        <v>8881.2999999999993</v>
      </c>
      <c r="Y56" s="2"/>
      <c r="Z56" s="65">
        <f>X56/K56</f>
        <v>0.49340555555555554</v>
      </c>
      <c r="AA56" s="2"/>
      <c r="AB56" s="2"/>
      <c r="AC56" s="2"/>
      <c r="AD56" s="2"/>
      <c r="AE56" s="2"/>
      <c r="AF56" s="2"/>
      <c r="AG56" s="2"/>
      <c r="AH56" s="2"/>
      <c r="AI56" s="2"/>
    </row>
    <row r="57" spans="1:35" x14ac:dyDescent="0.2">
      <c r="B57" s="6"/>
      <c r="C57" s="6"/>
      <c r="J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5"/>
      <c r="Y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 x14ac:dyDescent="0.2">
      <c r="B58" s="8" t="s">
        <v>82</v>
      </c>
      <c r="H58" s="5">
        <f>SUM(H16:H57)</f>
        <v>329000</v>
      </c>
      <c r="I58" s="3"/>
      <c r="J58" s="18">
        <f>H58</f>
        <v>329000</v>
      </c>
      <c r="L58" s="5">
        <f>SUM(L16:L57)</f>
        <v>2181</v>
      </c>
      <c r="M58" s="5">
        <f t="shared" ref="M58:X58" si="3">SUM(M16:M57)</f>
        <v>13307</v>
      </c>
      <c r="N58" s="5">
        <f t="shared" si="3"/>
        <v>6903</v>
      </c>
      <c r="O58" s="5">
        <f t="shared" si="3"/>
        <v>14949</v>
      </c>
      <c r="P58" s="5">
        <f t="shared" si="3"/>
        <v>10683</v>
      </c>
      <c r="Q58" s="5">
        <f t="shared" si="3"/>
        <v>6071</v>
      </c>
      <c r="R58" s="5">
        <f t="shared" si="3"/>
        <v>67094</v>
      </c>
      <c r="S58" s="5">
        <f t="shared" si="3"/>
        <v>13283.3</v>
      </c>
      <c r="T58" s="5">
        <f t="shared" si="3"/>
        <v>25966</v>
      </c>
      <c r="U58" s="5">
        <f t="shared" si="3"/>
        <v>39916</v>
      </c>
      <c r="V58" s="5">
        <f t="shared" si="3"/>
        <v>8176</v>
      </c>
      <c r="W58" s="5">
        <f t="shared" si="3"/>
        <v>19240</v>
      </c>
      <c r="X58" s="63">
        <f t="shared" si="3"/>
        <v>227769.3</v>
      </c>
      <c r="Y58" s="2"/>
      <c r="Z58" s="112">
        <f>X58/J58</f>
        <v>0.69230790273556231</v>
      </c>
      <c r="AA58" s="2"/>
      <c r="AB58" s="2"/>
      <c r="AC58" s="2"/>
      <c r="AD58" s="2"/>
      <c r="AE58" s="2"/>
      <c r="AF58" s="2"/>
      <c r="AG58" s="2"/>
      <c r="AH58" s="2"/>
      <c r="AI58" s="2"/>
    </row>
    <row r="59" spans="1:35" x14ac:dyDescent="0.2">
      <c r="J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5"/>
      <c r="Y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 x14ac:dyDescent="0.2">
      <c r="A60" s="3"/>
      <c r="B60" s="3" t="s">
        <v>83</v>
      </c>
      <c r="C60" s="3"/>
      <c r="D60" s="3"/>
      <c r="E60" s="3"/>
      <c r="F60" s="3"/>
      <c r="G60" s="3"/>
      <c r="H60" s="3"/>
      <c r="I60" s="3"/>
      <c r="J60" s="5">
        <f>J13-J58</f>
        <v>51716.23000000004</v>
      </c>
      <c r="K60" s="76"/>
      <c r="L60" s="2">
        <f t="shared" ref="L60:W60" si="4">L13-L58</f>
        <v>-2167.4299999999998</v>
      </c>
      <c r="M60" s="2">
        <f t="shared" si="4"/>
        <v>-13297.13</v>
      </c>
      <c r="N60" s="2">
        <f t="shared" si="4"/>
        <v>-6889.87</v>
      </c>
      <c r="O60" s="2">
        <f>O13-O58</f>
        <v>125932.1</v>
      </c>
      <c r="P60" s="2">
        <f t="shared" si="4"/>
        <v>124708.75</v>
      </c>
      <c r="Q60" s="2">
        <f t="shared" si="4"/>
        <v>-26956.19</v>
      </c>
      <c r="R60" s="2">
        <f t="shared" si="4"/>
        <v>-68072.27</v>
      </c>
      <c r="S60" s="2">
        <f t="shared" si="4"/>
        <v>-16367.439999999999</v>
      </c>
      <c r="T60" s="2">
        <f t="shared" si="4"/>
        <v>-25943.81</v>
      </c>
      <c r="U60" s="2">
        <f t="shared" si="4"/>
        <v>-39897.17</v>
      </c>
      <c r="V60" s="2">
        <f t="shared" si="4"/>
        <v>-8162.27</v>
      </c>
      <c r="W60" s="2">
        <f t="shared" si="4"/>
        <v>-19226.29</v>
      </c>
      <c r="X60" s="5">
        <f>X13-X58</f>
        <v>210677.21000000008</v>
      </c>
      <c r="Y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 x14ac:dyDescent="0.2">
      <c r="J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5"/>
      <c r="Y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 x14ac:dyDescent="0.2">
      <c r="J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5"/>
      <c r="Y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x14ac:dyDescent="0.2">
      <c r="A63" t="s">
        <v>84</v>
      </c>
      <c r="B63" s="201" t="s">
        <v>161</v>
      </c>
      <c r="C63" s="196"/>
      <c r="D63" s="196"/>
      <c r="J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5"/>
      <c r="Y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 x14ac:dyDescent="0.2">
      <c r="H64" s="201"/>
      <c r="I64" s="196"/>
      <c r="J64" s="196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5"/>
      <c r="Y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2:35" x14ac:dyDescent="0.2"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5"/>
      <c r="Y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2:35" x14ac:dyDescent="0.2"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5"/>
      <c r="Y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2:35" x14ac:dyDescent="0.2"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5"/>
      <c r="Y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2:35" x14ac:dyDescent="0.2"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5"/>
      <c r="Y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2:35" x14ac:dyDescent="0.2"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5"/>
      <c r="Y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2:35" x14ac:dyDescent="0.2"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5"/>
      <c r="Y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2:35" x14ac:dyDescent="0.2"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5"/>
      <c r="Y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12:35" x14ac:dyDescent="0.2"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5"/>
      <c r="Y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12:35" x14ac:dyDescent="0.2"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5"/>
      <c r="Y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12:35" x14ac:dyDescent="0.2"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5"/>
      <c r="Y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12:35" x14ac:dyDescent="0.2"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5"/>
      <c r="Y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2:35" x14ac:dyDescent="0.2"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5"/>
      <c r="Y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2:35" x14ac:dyDescent="0.2"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5"/>
      <c r="Y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12:35" x14ac:dyDescent="0.2"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5"/>
      <c r="Y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12:35" x14ac:dyDescent="0.2"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5"/>
      <c r="Y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12:35" x14ac:dyDescent="0.2"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5"/>
      <c r="Y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2:35" x14ac:dyDescent="0.2"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5"/>
      <c r="Y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12:35" x14ac:dyDescent="0.2"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5"/>
      <c r="Y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12:35" x14ac:dyDescent="0.2"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5"/>
      <c r="Y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2:35" x14ac:dyDescent="0.2"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5"/>
      <c r="Y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12:35" x14ac:dyDescent="0.2"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5"/>
      <c r="Y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12:35" x14ac:dyDescent="0.2"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5"/>
      <c r="Y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2:35" x14ac:dyDescent="0.2"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5"/>
      <c r="Y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2:35" x14ac:dyDescent="0.2"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5"/>
      <c r="Y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12:35" x14ac:dyDescent="0.2"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5"/>
      <c r="Y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12:35" x14ac:dyDescent="0.2"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5"/>
      <c r="Y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12:35" x14ac:dyDescent="0.2"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5"/>
      <c r="Y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12:35" x14ac:dyDescent="0.2"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5"/>
      <c r="Y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12:35" x14ac:dyDescent="0.2"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5"/>
      <c r="Y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12:35" x14ac:dyDescent="0.2"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5"/>
      <c r="Y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12:35" x14ac:dyDescent="0.2"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5"/>
      <c r="Y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2:35" x14ac:dyDescent="0.2"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5"/>
      <c r="Y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12:35" x14ac:dyDescent="0.2"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5"/>
      <c r="Y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12:35" x14ac:dyDescent="0.2"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5"/>
      <c r="Y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12:35" x14ac:dyDescent="0.2"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5"/>
      <c r="Y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12:35" x14ac:dyDescent="0.2"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5"/>
      <c r="Y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12:35" x14ac:dyDescent="0.2"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5"/>
      <c r="Y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12:35" x14ac:dyDescent="0.2"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5"/>
      <c r="Y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12:35" x14ac:dyDescent="0.2"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5"/>
      <c r="Y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12:35" x14ac:dyDescent="0.2"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5"/>
      <c r="Y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spans="12:35" x14ac:dyDescent="0.2"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5"/>
      <c r="Y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12:35" x14ac:dyDescent="0.2"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5"/>
      <c r="Y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12:35" x14ac:dyDescent="0.2"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5"/>
      <c r="Y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12:35" x14ac:dyDescent="0.2"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5"/>
      <c r="Y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12:35" x14ac:dyDescent="0.2"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5"/>
      <c r="Y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12:35" x14ac:dyDescent="0.2"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5"/>
      <c r="Y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12:35" x14ac:dyDescent="0.2"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5"/>
      <c r="Y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12:35" x14ac:dyDescent="0.2"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5"/>
      <c r="Y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12:35" x14ac:dyDescent="0.2"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5"/>
      <c r="Y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12:35" x14ac:dyDescent="0.2"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5"/>
      <c r="Y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12:35" x14ac:dyDescent="0.2"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5"/>
      <c r="Y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12:35" x14ac:dyDescent="0.2"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5"/>
      <c r="Y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12:35" x14ac:dyDescent="0.2"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5"/>
      <c r="Y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12:35" x14ac:dyDescent="0.2"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5"/>
      <c r="Y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12:35" x14ac:dyDescent="0.2"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5"/>
      <c r="Y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spans="12:35" x14ac:dyDescent="0.2"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5"/>
      <c r="Y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spans="12:35" x14ac:dyDescent="0.2"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5"/>
      <c r="Y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spans="12:35" x14ac:dyDescent="0.2"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5"/>
      <c r="Y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spans="12:35" x14ac:dyDescent="0.2"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5"/>
      <c r="Y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spans="12:35" x14ac:dyDescent="0.2"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5"/>
      <c r="Y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spans="12:35" x14ac:dyDescent="0.2"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5"/>
      <c r="Y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spans="12:35" x14ac:dyDescent="0.2"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5"/>
      <c r="Y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spans="12:35" x14ac:dyDescent="0.2"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5"/>
      <c r="Y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spans="12:35" x14ac:dyDescent="0.2"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5"/>
      <c r="Y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spans="12:35" x14ac:dyDescent="0.2"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5"/>
      <c r="Y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spans="12:35" x14ac:dyDescent="0.2"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5"/>
      <c r="Y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spans="12:35" x14ac:dyDescent="0.2"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5"/>
      <c r="Y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spans="12:35" x14ac:dyDescent="0.2"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5"/>
      <c r="Y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spans="12:35" x14ac:dyDescent="0.2"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5"/>
      <c r="Y133" s="2"/>
      <c r="AA133" s="2"/>
      <c r="AB133" s="2"/>
      <c r="AC133" s="2"/>
      <c r="AD133" s="2"/>
      <c r="AE133" s="2"/>
      <c r="AF133" s="2"/>
      <c r="AG133" s="2"/>
      <c r="AH133" s="2"/>
      <c r="AI133" s="2"/>
    </row>
    <row r="134" spans="12:35" x14ac:dyDescent="0.2"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5"/>
      <c r="Y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 spans="12:35" x14ac:dyDescent="0.2"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5"/>
      <c r="Y135" s="2"/>
      <c r="AA135" s="2"/>
      <c r="AB135" s="2"/>
      <c r="AC135" s="2"/>
      <c r="AD135" s="2"/>
      <c r="AE135" s="2"/>
      <c r="AF135" s="2"/>
      <c r="AG135" s="2"/>
      <c r="AH135" s="2"/>
      <c r="AI135" s="2"/>
    </row>
    <row r="136" spans="12:35" x14ac:dyDescent="0.2"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5"/>
      <c r="Y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spans="12:35" x14ac:dyDescent="0.2"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5"/>
      <c r="Y137" s="2"/>
      <c r="AA137" s="2"/>
      <c r="AB137" s="2"/>
      <c r="AC137" s="2"/>
      <c r="AD137" s="2"/>
      <c r="AE137" s="2"/>
      <c r="AF137" s="2"/>
      <c r="AG137" s="2"/>
      <c r="AH137" s="2"/>
      <c r="AI137" s="2"/>
    </row>
    <row r="138" spans="12:35" x14ac:dyDescent="0.2"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5"/>
      <c r="Y138" s="2"/>
      <c r="AA138" s="2"/>
      <c r="AB138" s="2"/>
      <c r="AC138" s="2"/>
      <c r="AD138" s="2"/>
      <c r="AE138" s="2"/>
      <c r="AF138" s="2"/>
      <c r="AG138" s="2"/>
      <c r="AH138" s="2"/>
      <c r="AI138" s="2"/>
    </row>
    <row r="139" spans="12:35" x14ac:dyDescent="0.2"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5"/>
      <c r="Y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 spans="12:35" x14ac:dyDescent="0.2"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5"/>
      <c r="Y140" s="2"/>
      <c r="AA140" s="2"/>
      <c r="AB140" s="2"/>
      <c r="AC140" s="2"/>
      <c r="AD140" s="2"/>
      <c r="AE140" s="2"/>
      <c r="AF140" s="2"/>
      <c r="AG140" s="2"/>
      <c r="AH140" s="2"/>
      <c r="AI140" s="2"/>
    </row>
    <row r="141" spans="12:35" x14ac:dyDescent="0.2"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5"/>
      <c r="Y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spans="12:35" x14ac:dyDescent="0.2"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5"/>
      <c r="Y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spans="12:35" x14ac:dyDescent="0.2"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5"/>
      <c r="Y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spans="12:35" x14ac:dyDescent="0.2"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5"/>
      <c r="Y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 spans="12:35" x14ac:dyDescent="0.2"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5"/>
      <c r="Y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spans="12:35" x14ac:dyDescent="0.2"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5"/>
      <c r="Y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spans="12:35" x14ac:dyDescent="0.2"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5"/>
      <c r="Y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spans="12:35" x14ac:dyDescent="0.2"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5"/>
      <c r="Y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spans="12:35" x14ac:dyDescent="0.2"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5"/>
      <c r="Y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spans="12:35" x14ac:dyDescent="0.2"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5"/>
      <c r="Y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spans="12:35" x14ac:dyDescent="0.2"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5"/>
      <c r="Y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spans="12:35" x14ac:dyDescent="0.2"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5"/>
      <c r="Y152" s="2"/>
      <c r="AA152" s="2"/>
      <c r="AB152" s="2"/>
      <c r="AC152" s="2"/>
      <c r="AD152" s="2"/>
      <c r="AE152" s="2"/>
      <c r="AF152" s="2"/>
      <c r="AG152" s="2"/>
      <c r="AH152" s="2"/>
      <c r="AI152" s="2"/>
    </row>
    <row r="153" spans="12:35" x14ac:dyDescent="0.2"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5"/>
      <c r="Y153" s="2"/>
      <c r="AA153" s="2"/>
      <c r="AB153" s="2"/>
      <c r="AC153" s="2"/>
      <c r="AD153" s="2"/>
      <c r="AE153" s="2"/>
      <c r="AF153" s="2"/>
      <c r="AG153" s="2"/>
      <c r="AH153" s="2"/>
      <c r="AI153" s="2"/>
    </row>
    <row r="154" spans="12:35" x14ac:dyDescent="0.2"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5"/>
      <c r="Y154" s="2"/>
      <c r="AA154" s="2"/>
      <c r="AB154" s="2"/>
      <c r="AC154" s="2"/>
      <c r="AD154" s="2"/>
      <c r="AE154" s="2"/>
      <c r="AF154" s="2"/>
      <c r="AG154" s="2"/>
      <c r="AH154" s="2"/>
      <c r="AI154" s="2"/>
    </row>
    <row r="155" spans="12:35" x14ac:dyDescent="0.2"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5"/>
      <c r="Y155" s="2"/>
      <c r="AA155" s="2"/>
      <c r="AB155" s="2"/>
      <c r="AC155" s="2"/>
      <c r="AD155" s="2"/>
      <c r="AE155" s="2"/>
      <c r="AF155" s="2"/>
      <c r="AG155" s="2"/>
      <c r="AH155" s="2"/>
      <c r="AI155" s="2"/>
    </row>
    <row r="156" spans="12:35" x14ac:dyDescent="0.2"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5"/>
      <c r="Y156" s="2"/>
      <c r="AA156" s="2"/>
      <c r="AB156" s="2"/>
      <c r="AC156" s="2"/>
      <c r="AD156" s="2"/>
      <c r="AE156" s="2"/>
      <c r="AF156" s="2"/>
      <c r="AG156" s="2"/>
      <c r="AH156" s="2"/>
      <c r="AI156" s="2"/>
    </row>
    <row r="157" spans="12:35" x14ac:dyDescent="0.2"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5"/>
      <c r="Y157" s="2"/>
      <c r="AA157" s="2"/>
      <c r="AB157" s="2"/>
      <c r="AC157" s="2"/>
      <c r="AD157" s="2"/>
      <c r="AE157" s="2"/>
      <c r="AF157" s="2"/>
      <c r="AG157" s="2"/>
      <c r="AH157" s="2"/>
      <c r="AI157" s="2"/>
    </row>
    <row r="158" spans="12:35" x14ac:dyDescent="0.2"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5"/>
      <c r="Y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 spans="12:35" x14ac:dyDescent="0.2"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5"/>
      <c r="Y159" s="2"/>
      <c r="AA159" s="2"/>
      <c r="AB159" s="2"/>
      <c r="AC159" s="2"/>
      <c r="AD159" s="2"/>
      <c r="AE159" s="2"/>
      <c r="AF159" s="2"/>
      <c r="AG159" s="2"/>
      <c r="AH159" s="2"/>
      <c r="AI159" s="2"/>
    </row>
    <row r="160" spans="12:35" x14ac:dyDescent="0.2"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5"/>
      <c r="Y160" s="2"/>
      <c r="AA160" s="2"/>
      <c r="AB160" s="2"/>
      <c r="AC160" s="2"/>
      <c r="AD160" s="2"/>
      <c r="AE160" s="2"/>
      <c r="AF160" s="2"/>
      <c r="AG160" s="2"/>
      <c r="AH160" s="2"/>
      <c r="AI160" s="2"/>
    </row>
    <row r="161" spans="12:35" x14ac:dyDescent="0.2"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5"/>
      <c r="Y161" s="2"/>
      <c r="AA161" s="2"/>
      <c r="AB161" s="2"/>
      <c r="AC161" s="2"/>
      <c r="AD161" s="2"/>
      <c r="AE161" s="2"/>
      <c r="AF161" s="2"/>
      <c r="AG161" s="2"/>
      <c r="AH161" s="2"/>
      <c r="AI161" s="2"/>
    </row>
    <row r="162" spans="12:35" x14ac:dyDescent="0.2"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5"/>
      <c r="Y162" s="2"/>
      <c r="AA162" s="2"/>
      <c r="AB162" s="2"/>
      <c r="AC162" s="2"/>
      <c r="AD162" s="2"/>
      <c r="AE162" s="2"/>
      <c r="AF162" s="2"/>
      <c r="AG162" s="2"/>
      <c r="AH162" s="2"/>
      <c r="AI162" s="2"/>
    </row>
    <row r="163" spans="12:35" x14ac:dyDescent="0.2"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5"/>
      <c r="Y163" s="2"/>
      <c r="AA163" s="2"/>
      <c r="AB163" s="2"/>
      <c r="AC163" s="2"/>
      <c r="AD163" s="2"/>
      <c r="AE163" s="2"/>
      <c r="AF163" s="2"/>
      <c r="AG163" s="2"/>
      <c r="AH163" s="2"/>
      <c r="AI163" s="2"/>
    </row>
    <row r="164" spans="12:35" x14ac:dyDescent="0.2"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5"/>
      <c r="Y164" s="2"/>
      <c r="AA164" s="2"/>
      <c r="AB164" s="2"/>
      <c r="AC164" s="2"/>
      <c r="AD164" s="2"/>
      <c r="AE164" s="2"/>
      <c r="AF164" s="2"/>
      <c r="AG164" s="2"/>
      <c r="AH164" s="2"/>
      <c r="AI164" s="2"/>
    </row>
    <row r="165" spans="12:35" x14ac:dyDescent="0.2"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5"/>
      <c r="Y165" s="2"/>
      <c r="AA165" s="2"/>
      <c r="AB165" s="2"/>
      <c r="AC165" s="2"/>
      <c r="AD165" s="2"/>
      <c r="AE165" s="2"/>
      <c r="AF165" s="2"/>
      <c r="AG165" s="2"/>
      <c r="AH165" s="2"/>
      <c r="AI165" s="2"/>
    </row>
    <row r="166" spans="12:35" x14ac:dyDescent="0.2"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5"/>
      <c r="Y166" s="2"/>
      <c r="AA166" s="2"/>
      <c r="AB166" s="2"/>
      <c r="AC166" s="2"/>
      <c r="AD166" s="2"/>
      <c r="AE166" s="2"/>
      <c r="AF166" s="2"/>
      <c r="AG166" s="2"/>
      <c r="AH166" s="2"/>
      <c r="AI166" s="2"/>
    </row>
    <row r="167" spans="12:35" x14ac:dyDescent="0.2"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5"/>
      <c r="Y167" s="2"/>
      <c r="AA167" s="2"/>
      <c r="AB167" s="2"/>
      <c r="AC167" s="2"/>
      <c r="AD167" s="2"/>
      <c r="AE167" s="2"/>
      <c r="AF167" s="2"/>
      <c r="AG167" s="2"/>
      <c r="AH167" s="2"/>
      <c r="AI167" s="2"/>
    </row>
    <row r="168" spans="12:35" x14ac:dyDescent="0.2"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5"/>
      <c r="Y168" s="2"/>
      <c r="AA168" s="2"/>
      <c r="AB168" s="2"/>
      <c r="AC168" s="2"/>
      <c r="AD168" s="2"/>
      <c r="AE168" s="2"/>
      <c r="AF168" s="2"/>
      <c r="AG168" s="2"/>
      <c r="AH168" s="2"/>
      <c r="AI168" s="2"/>
    </row>
    <row r="169" spans="12:35" x14ac:dyDescent="0.2"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5"/>
      <c r="Y169" s="2"/>
      <c r="AA169" s="2"/>
      <c r="AB169" s="2"/>
      <c r="AC169" s="2"/>
      <c r="AD169" s="2"/>
      <c r="AE169" s="2"/>
      <c r="AF169" s="2"/>
      <c r="AG169" s="2"/>
      <c r="AH169" s="2"/>
      <c r="AI169" s="2"/>
    </row>
    <row r="170" spans="12:35" x14ac:dyDescent="0.2"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5"/>
      <c r="Y170" s="2"/>
      <c r="AA170" s="2"/>
      <c r="AB170" s="2"/>
      <c r="AC170" s="2"/>
      <c r="AD170" s="2"/>
      <c r="AE170" s="2"/>
      <c r="AF170" s="2"/>
      <c r="AG170" s="2"/>
      <c r="AH170" s="2"/>
      <c r="AI170" s="2"/>
    </row>
    <row r="171" spans="12:35" x14ac:dyDescent="0.2"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5"/>
      <c r="Y171" s="2"/>
      <c r="AA171" s="2"/>
      <c r="AB171" s="2"/>
      <c r="AC171" s="2"/>
      <c r="AD171" s="2"/>
      <c r="AE171" s="2"/>
      <c r="AF171" s="2"/>
      <c r="AG171" s="2"/>
      <c r="AH171" s="2"/>
      <c r="AI171" s="2"/>
    </row>
    <row r="172" spans="12:35" x14ac:dyDescent="0.2"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5"/>
      <c r="Y172" s="2"/>
      <c r="AA172" s="2"/>
      <c r="AB172" s="2"/>
      <c r="AC172" s="2"/>
      <c r="AD172" s="2"/>
      <c r="AE172" s="2"/>
      <c r="AF172" s="2"/>
      <c r="AG172" s="2"/>
      <c r="AH172" s="2"/>
      <c r="AI172" s="2"/>
    </row>
    <row r="173" spans="12:35" x14ac:dyDescent="0.2"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5"/>
      <c r="Y173" s="2"/>
      <c r="AA173" s="2"/>
      <c r="AB173" s="2"/>
      <c r="AC173" s="2"/>
      <c r="AD173" s="2"/>
      <c r="AE173" s="2"/>
      <c r="AF173" s="2"/>
      <c r="AG173" s="2"/>
      <c r="AH173" s="2"/>
      <c r="AI173" s="2"/>
    </row>
    <row r="174" spans="12:35" x14ac:dyDescent="0.2"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5"/>
      <c r="Y174" s="2"/>
      <c r="AA174" s="2"/>
      <c r="AB174" s="2"/>
      <c r="AC174" s="2"/>
      <c r="AD174" s="2"/>
      <c r="AE174" s="2"/>
      <c r="AF174" s="2"/>
      <c r="AG174" s="2"/>
      <c r="AH174" s="2"/>
      <c r="AI174" s="2"/>
    </row>
    <row r="175" spans="12:35" x14ac:dyDescent="0.2"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5"/>
      <c r="Y175" s="2"/>
      <c r="AA175" s="2"/>
      <c r="AB175" s="2"/>
      <c r="AC175" s="2"/>
      <c r="AD175" s="2"/>
      <c r="AE175" s="2"/>
      <c r="AF175" s="2"/>
      <c r="AG175" s="2"/>
      <c r="AH175" s="2"/>
      <c r="AI175" s="2"/>
    </row>
    <row r="176" spans="12:35" x14ac:dyDescent="0.2"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5"/>
      <c r="Y176" s="2"/>
      <c r="AA176" s="2"/>
      <c r="AB176" s="2"/>
      <c r="AC176" s="2"/>
      <c r="AD176" s="2"/>
      <c r="AE176" s="2"/>
      <c r="AF176" s="2"/>
      <c r="AG176" s="2"/>
      <c r="AH176" s="2"/>
      <c r="AI176" s="2"/>
    </row>
    <row r="177" spans="12:35" x14ac:dyDescent="0.2"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5"/>
      <c r="Y177" s="2"/>
      <c r="AA177" s="2"/>
      <c r="AB177" s="2"/>
      <c r="AC177" s="2"/>
      <c r="AD177" s="2"/>
      <c r="AE177" s="2"/>
      <c r="AF177" s="2"/>
      <c r="AG177" s="2"/>
      <c r="AH177" s="2"/>
      <c r="AI177" s="2"/>
    </row>
    <row r="178" spans="12:35" x14ac:dyDescent="0.2"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5"/>
      <c r="Y178" s="2"/>
      <c r="AA178" s="2"/>
      <c r="AB178" s="2"/>
      <c r="AC178" s="2"/>
      <c r="AD178" s="2"/>
      <c r="AE178" s="2"/>
      <c r="AF178" s="2"/>
      <c r="AG178" s="2"/>
      <c r="AH178" s="2"/>
      <c r="AI178" s="2"/>
    </row>
    <row r="179" spans="12:35" x14ac:dyDescent="0.2"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5"/>
      <c r="Y179" s="2"/>
      <c r="AA179" s="2"/>
      <c r="AB179" s="2"/>
      <c r="AC179" s="2"/>
      <c r="AD179" s="2"/>
      <c r="AE179" s="2"/>
      <c r="AF179" s="2"/>
      <c r="AG179" s="2"/>
      <c r="AH179" s="2"/>
      <c r="AI179" s="2"/>
    </row>
    <row r="180" spans="12:35" x14ac:dyDescent="0.2"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5"/>
      <c r="Y180" s="2"/>
      <c r="AA180" s="2"/>
      <c r="AB180" s="2"/>
      <c r="AC180" s="2"/>
      <c r="AD180" s="2"/>
      <c r="AE180" s="2"/>
      <c r="AF180" s="2"/>
      <c r="AG180" s="2"/>
      <c r="AH180" s="2"/>
      <c r="AI180" s="2"/>
    </row>
    <row r="181" spans="12:35" x14ac:dyDescent="0.2"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5"/>
      <c r="Y181" s="2"/>
      <c r="AA181" s="2"/>
      <c r="AB181" s="2"/>
      <c r="AC181" s="2"/>
      <c r="AD181" s="2"/>
      <c r="AE181" s="2"/>
      <c r="AF181" s="2"/>
      <c r="AG181" s="2"/>
      <c r="AH181" s="2"/>
      <c r="AI181" s="2"/>
    </row>
    <row r="182" spans="12:35" x14ac:dyDescent="0.2"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5"/>
      <c r="Y182" s="2"/>
      <c r="AA182" s="2"/>
      <c r="AB182" s="2"/>
      <c r="AC182" s="2"/>
      <c r="AD182" s="2"/>
      <c r="AE182" s="2"/>
      <c r="AF182" s="2"/>
      <c r="AG182" s="2"/>
      <c r="AH182" s="2"/>
      <c r="AI182" s="2"/>
    </row>
    <row r="183" spans="12:35" x14ac:dyDescent="0.2"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5"/>
      <c r="Y183" s="2"/>
      <c r="AA183" s="2"/>
      <c r="AB183" s="2"/>
      <c r="AC183" s="2"/>
      <c r="AD183" s="2"/>
      <c r="AE183" s="2"/>
      <c r="AF183" s="2"/>
      <c r="AG183" s="2"/>
      <c r="AH183" s="2"/>
      <c r="AI183" s="2"/>
    </row>
    <row r="184" spans="12:35" x14ac:dyDescent="0.2"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5"/>
      <c r="Y184" s="2"/>
      <c r="AA184" s="2"/>
      <c r="AB184" s="2"/>
      <c r="AC184" s="2"/>
      <c r="AD184" s="2"/>
      <c r="AE184" s="2"/>
      <c r="AF184" s="2"/>
      <c r="AG184" s="2"/>
      <c r="AH184" s="2"/>
      <c r="AI184" s="2"/>
    </row>
    <row r="185" spans="12:35" x14ac:dyDescent="0.2"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5"/>
      <c r="Y185" s="2"/>
      <c r="AA185" s="2"/>
      <c r="AB185" s="2"/>
      <c r="AC185" s="2"/>
      <c r="AD185" s="2"/>
      <c r="AE185" s="2"/>
      <c r="AF185" s="2"/>
      <c r="AG185" s="2"/>
      <c r="AH185" s="2"/>
      <c r="AI185" s="2"/>
    </row>
    <row r="186" spans="12:35" x14ac:dyDescent="0.2"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5"/>
      <c r="Y186" s="2"/>
      <c r="AA186" s="2"/>
      <c r="AB186" s="2"/>
      <c r="AC186" s="2"/>
      <c r="AD186" s="2"/>
      <c r="AE186" s="2"/>
      <c r="AF186" s="2"/>
      <c r="AG186" s="2"/>
      <c r="AH186" s="2"/>
      <c r="AI186" s="2"/>
    </row>
    <row r="187" spans="12:35" x14ac:dyDescent="0.2"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5"/>
      <c r="Y187" s="2"/>
      <c r="AA187" s="2"/>
      <c r="AB187" s="2"/>
      <c r="AC187" s="2"/>
      <c r="AD187" s="2"/>
      <c r="AE187" s="2"/>
      <c r="AF187" s="2"/>
      <c r="AG187" s="2"/>
      <c r="AH187" s="2"/>
      <c r="AI187" s="2"/>
    </row>
    <row r="188" spans="12:35" x14ac:dyDescent="0.2"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5"/>
      <c r="Y188" s="2"/>
      <c r="AA188" s="2"/>
      <c r="AB188" s="2"/>
      <c r="AC188" s="2"/>
      <c r="AD188" s="2"/>
      <c r="AE188" s="2"/>
      <c r="AF188" s="2"/>
      <c r="AG188" s="2"/>
      <c r="AH188" s="2"/>
      <c r="AI188" s="2"/>
    </row>
    <row r="189" spans="12:35" x14ac:dyDescent="0.2"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5"/>
      <c r="Y189" s="2"/>
      <c r="AA189" s="2"/>
      <c r="AB189" s="2"/>
      <c r="AC189" s="2"/>
      <c r="AD189" s="2"/>
      <c r="AE189" s="2"/>
      <c r="AF189" s="2"/>
      <c r="AG189" s="2"/>
      <c r="AH189" s="2"/>
      <c r="AI189" s="2"/>
    </row>
    <row r="190" spans="12:35" x14ac:dyDescent="0.2"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5"/>
      <c r="Y190" s="2"/>
      <c r="AA190" s="2"/>
      <c r="AB190" s="2"/>
      <c r="AC190" s="2"/>
      <c r="AD190" s="2"/>
      <c r="AE190" s="2"/>
      <c r="AF190" s="2"/>
      <c r="AG190" s="2"/>
      <c r="AH190" s="2"/>
      <c r="AI190" s="2"/>
    </row>
    <row r="191" spans="12:35" x14ac:dyDescent="0.2"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5"/>
      <c r="Y191" s="2"/>
      <c r="AA191" s="2"/>
      <c r="AB191" s="2"/>
      <c r="AC191" s="2"/>
      <c r="AD191" s="2"/>
      <c r="AE191" s="2"/>
      <c r="AF191" s="2"/>
      <c r="AG191" s="2"/>
      <c r="AH191" s="2"/>
      <c r="AI191" s="2"/>
    </row>
    <row r="192" spans="12:35" x14ac:dyDescent="0.2"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5"/>
      <c r="Y192" s="2"/>
      <c r="AA192" s="2"/>
      <c r="AB192" s="2"/>
      <c r="AC192" s="2"/>
      <c r="AD192" s="2"/>
      <c r="AE192" s="2"/>
      <c r="AF192" s="2"/>
      <c r="AG192" s="2"/>
      <c r="AH192" s="2"/>
      <c r="AI192" s="2"/>
    </row>
    <row r="193" spans="12:35" x14ac:dyDescent="0.2"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5"/>
      <c r="Y193" s="2"/>
      <c r="AA193" s="2"/>
      <c r="AB193" s="2"/>
      <c r="AC193" s="2"/>
      <c r="AD193" s="2"/>
      <c r="AE193" s="2"/>
      <c r="AF193" s="2"/>
      <c r="AG193" s="2"/>
      <c r="AH193" s="2"/>
      <c r="AI193" s="2"/>
    </row>
    <row r="194" spans="12:35" x14ac:dyDescent="0.2"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5"/>
      <c r="Y194" s="2"/>
      <c r="AA194" s="2"/>
      <c r="AB194" s="2"/>
      <c r="AC194" s="2"/>
      <c r="AD194" s="2"/>
      <c r="AE194" s="2"/>
      <c r="AF194" s="2"/>
      <c r="AG194" s="2"/>
      <c r="AH194" s="2"/>
      <c r="AI194" s="2"/>
    </row>
    <row r="195" spans="12:35" x14ac:dyDescent="0.2"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5"/>
      <c r="Y195" s="2"/>
      <c r="AA195" s="2"/>
      <c r="AB195" s="2"/>
      <c r="AC195" s="2"/>
      <c r="AD195" s="2"/>
      <c r="AE195" s="2"/>
      <c r="AF195" s="2"/>
      <c r="AG195" s="2"/>
      <c r="AH195" s="2"/>
      <c r="AI195" s="2"/>
    </row>
    <row r="196" spans="12:35" x14ac:dyDescent="0.2"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5"/>
      <c r="Y196" s="2"/>
      <c r="AA196" s="2"/>
      <c r="AB196" s="2"/>
      <c r="AC196" s="2"/>
      <c r="AD196" s="2"/>
      <c r="AE196" s="2"/>
      <c r="AF196" s="2"/>
      <c r="AG196" s="2"/>
      <c r="AH196" s="2"/>
      <c r="AI196" s="2"/>
    </row>
    <row r="197" spans="12:35" x14ac:dyDescent="0.2"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5"/>
      <c r="Y197" s="2"/>
      <c r="AA197" s="2"/>
      <c r="AB197" s="2"/>
      <c r="AC197" s="2"/>
      <c r="AD197" s="2"/>
      <c r="AE197" s="2"/>
      <c r="AF197" s="2"/>
      <c r="AG197" s="2"/>
      <c r="AH197" s="2"/>
      <c r="AI197" s="2"/>
    </row>
    <row r="198" spans="12:35" x14ac:dyDescent="0.2"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5"/>
      <c r="Y198" s="2"/>
      <c r="AA198" s="2"/>
      <c r="AB198" s="2"/>
      <c r="AC198" s="2"/>
      <c r="AD198" s="2"/>
      <c r="AE198" s="2"/>
      <c r="AF198" s="2"/>
      <c r="AG198" s="2"/>
      <c r="AH198" s="2"/>
      <c r="AI198" s="2"/>
    </row>
    <row r="199" spans="12:35" x14ac:dyDescent="0.2"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5"/>
      <c r="Y199" s="2"/>
      <c r="AA199" s="2"/>
      <c r="AB199" s="2"/>
      <c r="AC199" s="2"/>
      <c r="AD199" s="2"/>
      <c r="AE199" s="2"/>
      <c r="AF199" s="2"/>
      <c r="AG199" s="2"/>
      <c r="AH199" s="2"/>
      <c r="AI199" s="2"/>
    </row>
    <row r="200" spans="12:35" x14ac:dyDescent="0.2"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5"/>
      <c r="Y200" s="2"/>
      <c r="AA200" s="2"/>
      <c r="AB200" s="2"/>
      <c r="AC200" s="2"/>
      <c r="AD200" s="2"/>
      <c r="AE200" s="2"/>
      <c r="AF200" s="2"/>
      <c r="AG200" s="2"/>
      <c r="AH200" s="2"/>
      <c r="AI200" s="2"/>
    </row>
    <row r="201" spans="12:35" x14ac:dyDescent="0.2"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5"/>
      <c r="Y201" s="2"/>
      <c r="AA201" s="2"/>
      <c r="AB201" s="2"/>
      <c r="AC201" s="2"/>
      <c r="AD201" s="2"/>
      <c r="AE201" s="2"/>
      <c r="AF201" s="2"/>
      <c r="AG201" s="2"/>
      <c r="AH201" s="2"/>
      <c r="AI201" s="2"/>
    </row>
    <row r="202" spans="12:35" x14ac:dyDescent="0.2"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5"/>
      <c r="Y202" s="2"/>
      <c r="AA202" s="2"/>
      <c r="AB202" s="2"/>
      <c r="AC202" s="2"/>
      <c r="AD202" s="2"/>
      <c r="AE202" s="2"/>
      <c r="AF202" s="2"/>
      <c r="AG202" s="2"/>
      <c r="AH202" s="2"/>
      <c r="AI202" s="2"/>
    </row>
    <row r="203" spans="12:35" x14ac:dyDescent="0.2"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5"/>
      <c r="Y203" s="2"/>
      <c r="AA203" s="2"/>
      <c r="AB203" s="2"/>
      <c r="AC203" s="2"/>
      <c r="AD203" s="2"/>
      <c r="AE203" s="2"/>
      <c r="AF203" s="2"/>
      <c r="AG203" s="2"/>
      <c r="AH203" s="2"/>
      <c r="AI203" s="2"/>
    </row>
    <row r="204" spans="12:35" x14ac:dyDescent="0.2"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5"/>
      <c r="Y204" s="2"/>
      <c r="AA204" s="2"/>
      <c r="AB204" s="2"/>
      <c r="AC204" s="2"/>
      <c r="AD204" s="2"/>
      <c r="AE204" s="2"/>
      <c r="AF204" s="2"/>
      <c r="AG204" s="2"/>
      <c r="AH204" s="2"/>
      <c r="AI204" s="2"/>
    </row>
    <row r="205" spans="12:35" x14ac:dyDescent="0.2"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5"/>
      <c r="Y205" s="2"/>
      <c r="AA205" s="2"/>
      <c r="AB205" s="2"/>
      <c r="AC205" s="2"/>
      <c r="AD205" s="2"/>
      <c r="AE205" s="2"/>
      <c r="AF205" s="2"/>
      <c r="AG205" s="2"/>
      <c r="AH205" s="2"/>
      <c r="AI205" s="2"/>
    </row>
    <row r="206" spans="12:35" x14ac:dyDescent="0.2"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5"/>
      <c r="Y206" s="2"/>
      <c r="AA206" s="2"/>
      <c r="AB206" s="2"/>
      <c r="AC206" s="2"/>
      <c r="AD206" s="2"/>
      <c r="AE206" s="2"/>
      <c r="AF206" s="2"/>
      <c r="AG206" s="2"/>
      <c r="AH206" s="2"/>
      <c r="AI206" s="2"/>
    </row>
    <row r="207" spans="12:35" x14ac:dyDescent="0.2"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5"/>
      <c r="Y207" s="2"/>
      <c r="AA207" s="2"/>
      <c r="AB207" s="2"/>
      <c r="AC207" s="2"/>
      <c r="AD207" s="2"/>
      <c r="AE207" s="2"/>
      <c r="AF207" s="2"/>
      <c r="AG207" s="2"/>
      <c r="AH207" s="2"/>
      <c r="AI207" s="2"/>
    </row>
    <row r="208" spans="12:35" x14ac:dyDescent="0.2"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5"/>
      <c r="Y208" s="2"/>
      <c r="AA208" s="2"/>
      <c r="AB208" s="2"/>
      <c r="AC208" s="2"/>
      <c r="AD208" s="2"/>
      <c r="AE208" s="2"/>
      <c r="AF208" s="2"/>
      <c r="AG208" s="2"/>
      <c r="AH208" s="2"/>
      <c r="AI208" s="2"/>
    </row>
    <row r="209" spans="12:35" x14ac:dyDescent="0.2"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5"/>
      <c r="Y209" s="2"/>
      <c r="AA209" s="2"/>
      <c r="AB209" s="2"/>
      <c r="AC209" s="2"/>
      <c r="AD209" s="2"/>
      <c r="AE209" s="2"/>
      <c r="AF209" s="2"/>
      <c r="AG209" s="2"/>
      <c r="AH209" s="2"/>
      <c r="AI209" s="2"/>
    </row>
    <row r="210" spans="12:35" x14ac:dyDescent="0.2"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5"/>
      <c r="Y210" s="2"/>
      <c r="AA210" s="2"/>
      <c r="AB210" s="2"/>
      <c r="AC210" s="2"/>
      <c r="AD210" s="2"/>
      <c r="AE210" s="2"/>
      <c r="AF210" s="2"/>
      <c r="AG210" s="2"/>
      <c r="AH210" s="2"/>
      <c r="AI210" s="2"/>
    </row>
    <row r="211" spans="12:35" x14ac:dyDescent="0.2"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5"/>
      <c r="Y211" s="2"/>
      <c r="AA211" s="2"/>
      <c r="AB211" s="2"/>
      <c r="AC211" s="2"/>
      <c r="AD211" s="2"/>
      <c r="AE211" s="2"/>
      <c r="AF211" s="2"/>
      <c r="AG211" s="2"/>
      <c r="AH211" s="2"/>
      <c r="AI211" s="2"/>
    </row>
    <row r="212" spans="12:35" x14ac:dyDescent="0.2"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5"/>
      <c r="Y212" s="2"/>
      <c r="AA212" s="2"/>
      <c r="AB212" s="2"/>
      <c r="AC212" s="2"/>
      <c r="AD212" s="2"/>
      <c r="AE212" s="2"/>
      <c r="AF212" s="2"/>
      <c r="AG212" s="2"/>
      <c r="AH212" s="2"/>
      <c r="AI212" s="2"/>
    </row>
    <row r="213" spans="12:35" x14ac:dyDescent="0.2"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5"/>
      <c r="Y213" s="2"/>
      <c r="AA213" s="2"/>
      <c r="AB213" s="2"/>
      <c r="AC213" s="2"/>
      <c r="AD213" s="2"/>
      <c r="AE213" s="2"/>
      <c r="AF213" s="2"/>
      <c r="AG213" s="2"/>
      <c r="AH213" s="2"/>
      <c r="AI213" s="2"/>
    </row>
    <row r="214" spans="12:35" x14ac:dyDescent="0.2"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5"/>
      <c r="Y214" s="2"/>
      <c r="AA214" s="2"/>
      <c r="AB214" s="2"/>
      <c r="AC214" s="2"/>
      <c r="AD214" s="2"/>
      <c r="AE214" s="2"/>
      <c r="AF214" s="2"/>
      <c r="AG214" s="2"/>
      <c r="AH214" s="2"/>
      <c r="AI214" s="2"/>
    </row>
    <row r="215" spans="12:35" x14ac:dyDescent="0.2"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5"/>
      <c r="Y215" s="2"/>
      <c r="AA215" s="2"/>
      <c r="AB215" s="2"/>
      <c r="AC215" s="2"/>
      <c r="AD215" s="2"/>
      <c r="AE215" s="2"/>
      <c r="AF215" s="2"/>
      <c r="AG215" s="2"/>
      <c r="AH215" s="2"/>
      <c r="AI215" s="2"/>
    </row>
    <row r="216" spans="12:35" x14ac:dyDescent="0.2"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5"/>
      <c r="Y216" s="2"/>
      <c r="AA216" s="2"/>
      <c r="AB216" s="2"/>
      <c r="AC216" s="2"/>
      <c r="AD216" s="2"/>
      <c r="AE216" s="2"/>
      <c r="AF216" s="2"/>
      <c r="AG216" s="2"/>
      <c r="AH216" s="2"/>
      <c r="AI216" s="2"/>
    </row>
    <row r="217" spans="12:35" x14ac:dyDescent="0.2"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5"/>
      <c r="Y217" s="2"/>
      <c r="AA217" s="2"/>
      <c r="AB217" s="2"/>
      <c r="AC217" s="2"/>
      <c r="AD217" s="2"/>
      <c r="AE217" s="2"/>
      <c r="AF217" s="2"/>
      <c r="AG217" s="2"/>
      <c r="AH217" s="2"/>
      <c r="AI217" s="2"/>
    </row>
    <row r="218" spans="12:35" x14ac:dyDescent="0.2"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5"/>
      <c r="Y218" s="2"/>
      <c r="AA218" s="2"/>
      <c r="AB218" s="2"/>
      <c r="AC218" s="2"/>
      <c r="AD218" s="2"/>
      <c r="AE218" s="2"/>
      <c r="AF218" s="2"/>
      <c r="AG218" s="2"/>
      <c r="AH218" s="2"/>
      <c r="AI218" s="2"/>
    </row>
    <row r="219" spans="12:35" x14ac:dyDescent="0.2"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5"/>
      <c r="Y219" s="2"/>
      <c r="AA219" s="2"/>
      <c r="AB219" s="2"/>
      <c r="AC219" s="2"/>
      <c r="AD219" s="2"/>
      <c r="AE219" s="2"/>
      <c r="AF219" s="2"/>
      <c r="AG219" s="2"/>
      <c r="AH219" s="2"/>
      <c r="AI219" s="2"/>
    </row>
    <row r="220" spans="12:35" x14ac:dyDescent="0.2"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5"/>
      <c r="Y220" s="2"/>
      <c r="AA220" s="2"/>
      <c r="AB220" s="2"/>
      <c r="AC220" s="2"/>
      <c r="AD220" s="2"/>
      <c r="AE220" s="2"/>
      <c r="AF220" s="2"/>
      <c r="AG220" s="2"/>
      <c r="AH220" s="2"/>
      <c r="AI220" s="2"/>
    </row>
    <row r="221" spans="12:35" x14ac:dyDescent="0.2"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5"/>
      <c r="Y221" s="2"/>
      <c r="AA221" s="2"/>
      <c r="AB221" s="2"/>
      <c r="AC221" s="2"/>
      <c r="AD221" s="2"/>
      <c r="AE221" s="2"/>
      <c r="AF221" s="2"/>
      <c r="AG221" s="2"/>
      <c r="AH221" s="2"/>
      <c r="AI221" s="2"/>
    </row>
    <row r="222" spans="12:35" x14ac:dyDescent="0.2"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5"/>
      <c r="Y222" s="2"/>
      <c r="AA222" s="2"/>
      <c r="AB222" s="2"/>
      <c r="AC222" s="2"/>
      <c r="AD222" s="2"/>
      <c r="AE222" s="2"/>
      <c r="AF222" s="2"/>
      <c r="AG222" s="2"/>
      <c r="AH222" s="2"/>
      <c r="AI222" s="2"/>
    </row>
    <row r="223" spans="12:35" x14ac:dyDescent="0.2"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5"/>
      <c r="Y223" s="2"/>
      <c r="AA223" s="2"/>
      <c r="AB223" s="2"/>
      <c r="AC223" s="2"/>
      <c r="AD223" s="2"/>
      <c r="AE223" s="2"/>
      <c r="AF223" s="2"/>
      <c r="AG223" s="2"/>
      <c r="AH223" s="2"/>
      <c r="AI223" s="2"/>
    </row>
    <row r="224" spans="12:35" x14ac:dyDescent="0.2"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5"/>
      <c r="Y224" s="2"/>
      <c r="AA224" s="2"/>
      <c r="AB224" s="2"/>
      <c r="AC224" s="2"/>
      <c r="AD224" s="2"/>
      <c r="AE224" s="2"/>
      <c r="AF224" s="2"/>
      <c r="AG224" s="2"/>
      <c r="AH224" s="2"/>
      <c r="AI224" s="2"/>
    </row>
    <row r="225" spans="12:35" x14ac:dyDescent="0.2"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5"/>
      <c r="Y225" s="2"/>
      <c r="AA225" s="2"/>
      <c r="AB225" s="2"/>
      <c r="AC225" s="2"/>
      <c r="AD225" s="2"/>
      <c r="AE225" s="2"/>
      <c r="AF225" s="2"/>
      <c r="AG225" s="2"/>
      <c r="AH225" s="2"/>
      <c r="AI225" s="2"/>
    </row>
    <row r="226" spans="12:35" x14ac:dyDescent="0.2"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5"/>
      <c r="Y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spans="12:35" x14ac:dyDescent="0.2"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5"/>
      <c r="Y227" s="2"/>
      <c r="AA227" s="2"/>
      <c r="AB227" s="2"/>
      <c r="AC227" s="2"/>
      <c r="AD227" s="2"/>
      <c r="AE227" s="2"/>
      <c r="AF227" s="2"/>
      <c r="AG227" s="2"/>
      <c r="AH227" s="2"/>
      <c r="AI227" s="2"/>
    </row>
    <row r="228" spans="12:35" x14ac:dyDescent="0.2"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5"/>
      <c r="Y228" s="2"/>
      <c r="AA228" s="2"/>
      <c r="AB228" s="2"/>
      <c r="AC228" s="2"/>
      <c r="AD228" s="2"/>
      <c r="AE228" s="2"/>
      <c r="AF228" s="2"/>
      <c r="AG228" s="2"/>
      <c r="AH228" s="2"/>
      <c r="AI228" s="2"/>
    </row>
    <row r="229" spans="12:35" x14ac:dyDescent="0.2"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5"/>
      <c r="Y229" s="2"/>
      <c r="AA229" s="2"/>
      <c r="AB229" s="2"/>
      <c r="AC229" s="2"/>
      <c r="AD229" s="2"/>
      <c r="AE229" s="2"/>
      <c r="AF229" s="2"/>
      <c r="AG229" s="2"/>
      <c r="AH229" s="2"/>
      <c r="AI229" s="2"/>
    </row>
    <row r="230" spans="12:35" x14ac:dyDescent="0.2"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5"/>
      <c r="Y230" s="2"/>
      <c r="AA230" s="2"/>
      <c r="AB230" s="2"/>
      <c r="AC230" s="2"/>
      <c r="AD230" s="2"/>
      <c r="AE230" s="2"/>
      <c r="AF230" s="2"/>
      <c r="AG230" s="2"/>
      <c r="AH230" s="2"/>
      <c r="AI230" s="2"/>
    </row>
    <row r="231" spans="12:35" x14ac:dyDescent="0.2"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5"/>
      <c r="Y231" s="2"/>
      <c r="AA231" s="2"/>
      <c r="AB231" s="2"/>
      <c r="AC231" s="2"/>
      <c r="AD231" s="2"/>
      <c r="AE231" s="2"/>
      <c r="AF231" s="2"/>
      <c r="AG231" s="2"/>
      <c r="AH231" s="2"/>
      <c r="AI231" s="2"/>
    </row>
    <row r="232" spans="12:35" x14ac:dyDescent="0.2"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5"/>
      <c r="Y232" s="2"/>
      <c r="AA232" s="2"/>
      <c r="AB232" s="2"/>
      <c r="AC232" s="2"/>
      <c r="AD232" s="2"/>
      <c r="AE232" s="2"/>
      <c r="AF232" s="2"/>
      <c r="AG232" s="2"/>
      <c r="AH232" s="2"/>
      <c r="AI232" s="2"/>
    </row>
    <row r="233" spans="12:35" x14ac:dyDescent="0.2"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5"/>
      <c r="Y233" s="2"/>
      <c r="AA233" s="2"/>
      <c r="AB233" s="2"/>
      <c r="AC233" s="2"/>
      <c r="AD233" s="2"/>
      <c r="AE233" s="2"/>
      <c r="AF233" s="2"/>
      <c r="AG233" s="2"/>
      <c r="AH233" s="2"/>
      <c r="AI233" s="2"/>
    </row>
    <row r="234" spans="12:35" x14ac:dyDescent="0.2"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5"/>
      <c r="Y234" s="2"/>
      <c r="AA234" s="2"/>
      <c r="AB234" s="2"/>
      <c r="AC234" s="2"/>
      <c r="AD234" s="2"/>
      <c r="AE234" s="2"/>
      <c r="AF234" s="2"/>
      <c r="AG234" s="2"/>
      <c r="AH234" s="2"/>
      <c r="AI234" s="2"/>
    </row>
    <row r="235" spans="12:35" x14ac:dyDescent="0.2"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5"/>
      <c r="Y235" s="2"/>
      <c r="AA235" s="2"/>
      <c r="AB235" s="2"/>
      <c r="AC235" s="2"/>
      <c r="AD235" s="2"/>
      <c r="AE235" s="2"/>
      <c r="AF235" s="2"/>
      <c r="AG235" s="2"/>
      <c r="AH235" s="2"/>
      <c r="AI235" s="2"/>
    </row>
    <row r="236" spans="12:35" x14ac:dyDescent="0.2"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5"/>
      <c r="Y236" s="2"/>
      <c r="AA236" s="2"/>
      <c r="AB236" s="2"/>
      <c r="AC236" s="2"/>
      <c r="AD236" s="2"/>
      <c r="AE236" s="2"/>
      <c r="AF236" s="2"/>
      <c r="AG236" s="2"/>
      <c r="AH236" s="2"/>
      <c r="AI236" s="2"/>
    </row>
    <row r="237" spans="12:35" x14ac:dyDescent="0.2"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5"/>
      <c r="Y237" s="2"/>
      <c r="AA237" s="2"/>
      <c r="AB237" s="2"/>
      <c r="AC237" s="2"/>
      <c r="AD237" s="2"/>
      <c r="AE237" s="2"/>
      <c r="AF237" s="2"/>
      <c r="AG237" s="2"/>
      <c r="AH237" s="2"/>
      <c r="AI237" s="2"/>
    </row>
    <row r="238" spans="12:35" x14ac:dyDescent="0.2"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5"/>
      <c r="Y238" s="2"/>
      <c r="AA238" s="2"/>
      <c r="AB238" s="2"/>
      <c r="AC238" s="2"/>
      <c r="AD238" s="2"/>
      <c r="AE238" s="2"/>
      <c r="AF238" s="2"/>
      <c r="AG238" s="2"/>
      <c r="AH238" s="2"/>
      <c r="AI238" s="2"/>
    </row>
    <row r="239" spans="12:35" x14ac:dyDescent="0.2"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5"/>
      <c r="Y239" s="2"/>
      <c r="AA239" s="2"/>
      <c r="AB239" s="2"/>
      <c r="AC239" s="2"/>
      <c r="AD239" s="2"/>
      <c r="AE239" s="2"/>
      <c r="AF239" s="2"/>
      <c r="AG239" s="2"/>
      <c r="AH239" s="2"/>
      <c r="AI239" s="2"/>
    </row>
    <row r="240" spans="12:35" x14ac:dyDescent="0.2"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5"/>
      <c r="Y240" s="2"/>
      <c r="AA240" s="2"/>
      <c r="AB240" s="2"/>
      <c r="AC240" s="2"/>
      <c r="AD240" s="2"/>
      <c r="AE240" s="2"/>
      <c r="AF240" s="2"/>
      <c r="AG240" s="2"/>
      <c r="AH240" s="2"/>
      <c r="AI240" s="2"/>
    </row>
    <row r="241" spans="12:35" x14ac:dyDescent="0.2"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5"/>
      <c r="Y241" s="2"/>
      <c r="AA241" s="2"/>
      <c r="AB241" s="2"/>
      <c r="AC241" s="2"/>
      <c r="AD241" s="2"/>
      <c r="AE241" s="2"/>
      <c r="AF241" s="2"/>
      <c r="AG241" s="2"/>
      <c r="AH241" s="2"/>
      <c r="AI241" s="2"/>
    </row>
    <row r="242" spans="12:35" x14ac:dyDescent="0.2"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5"/>
      <c r="Y242" s="2"/>
      <c r="AA242" s="2"/>
      <c r="AB242" s="2"/>
      <c r="AC242" s="2"/>
      <c r="AD242" s="2"/>
      <c r="AE242" s="2"/>
      <c r="AF242" s="2"/>
      <c r="AG242" s="2"/>
      <c r="AH242" s="2"/>
      <c r="AI242" s="2"/>
    </row>
    <row r="243" spans="12:35" x14ac:dyDescent="0.2"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5"/>
      <c r="Y243" s="2"/>
      <c r="AA243" s="2"/>
      <c r="AB243" s="2"/>
      <c r="AC243" s="2"/>
      <c r="AD243" s="2"/>
      <c r="AE243" s="2"/>
      <c r="AF243" s="2"/>
      <c r="AG243" s="2"/>
      <c r="AH243" s="2"/>
      <c r="AI243" s="2"/>
    </row>
    <row r="244" spans="12:35" x14ac:dyDescent="0.2"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5"/>
      <c r="Y244" s="2"/>
      <c r="AA244" s="2"/>
      <c r="AB244" s="2"/>
      <c r="AC244" s="2"/>
      <c r="AD244" s="2"/>
      <c r="AE244" s="2"/>
      <c r="AF244" s="2"/>
      <c r="AG244" s="2"/>
      <c r="AH244" s="2"/>
      <c r="AI244" s="2"/>
    </row>
    <row r="245" spans="12:35" x14ac:dyDescent="0.2"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5"/>
      <c r="Y245" s="2"/>
      <c r="AA245" s="2"/>
      <c r="AB245" s="2"/>
      <c r="AC245" s="2"/>
      <c r="AD245" s="2"/>
      <c r="AE245" s="2"/>
      <c r="AF245" s="2"/>
      <c r="AG245" s="2"/>
      <c r="AH245" s="2"/>
      <c r="AI245" s="2"/>
    </row>
    <row r="246" spans="12:35" x14ac:dyDescent="0.2"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5"/>
      <c r="Y246" s="2"/>
      <c r="AA246" s="2"/>
      <c r="AB246" s="2"/>
      <c r="AC246" s="2"/>
      <c r="AD246" s="2"/>
      <c r="AE246" s="2"/>
      <c r="AF246" s="2"/>
      <c r="AG246" s="2"/>
      <c r="AH246" s="2"/>
      <c r="AI246" s="2"/>
    </row>
    <row r="247" spans="12:35" x14ac:dyDescent="0.2"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5"/>
      <c r="Y247" s="2"/>
      <c r="AA247" s="2"/>
      <c r="AB247" s="2"/>
      <c r="AC247" s="2"/>
      <c r="AD247" s="2"/>
      <c r="AE247" s="2"/>
      <c r="AF247" s="2"/>
      <c r="AG247" s="2"/>
      <c r="AH247" s="2"/>
      <c r="AI247" s="2"/>
    </row>
    <row r="248" spans="12:35" x14ac:dyDescent="0.2"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5"/>
      <c r="Y248" s="2"/>
      <c r="AA248" s="2"/>
      <c r="AB248" s="2"/>
      <c r="AC248" s="2"/>
      <c r="AD248" s="2"/>
      <c r="AE248" s="2"/>
      <c r="AF248" s="2"/>
      <c r="AG248" s="2"/>
      <c r="AH248" s="2"/>
      <c r="AI248" s="2"/>
    </row>
    <row r="249" spans="12:35" x14ac:dyDescent="0.2"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5"/>
      <c r="Y249" s="2"/>
      <c r="AA249" s="2"/>
      <c r="AB249" s="2"/>
      <c r="AC249" s="2"/>
      <c r="AD249" s="2"/>
      <c r="AE249" s="2"/>
      <c r="AF249" s="2"/>
      <c r="AG249" s="2"/>
      <c r="AH249" s="2"/>
      <c r="AI249" s="2"/>
    </row>
    <row r="250" spans="12:35" x14ac:dyDescent="0.2"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5"/>
      <c r="Y250" s="2"/>
      <c r="AA250" s="2"/>
      <c r="AB250" s="2"/>
      <c r="AC250" s="2"/>
      <c r="AD250" s="2"/>
      <c r="AE250" s="2"/>
      <c r="AF250" s="2"/>
      <c r="AG250" s="2"/>
      <c r="AH250" s="2"/>
      <c r="AI250" s="2"/>
    </row>
    <row r="251" spans="12:35" x14ac:dyDescent="0.2"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5"/>
      <c r="Y251" s="2"/>
      <c r="AA251" s="2"/>
      <c r="AB251" s="2"/>
      <c r="AC251" s="2"/>
      <c r="AD251" s="2"/>
      <c r="AE251" s="2"/>
      <c r="AF251" s="2"/>
      <c r="AG251" s="2"/>
      <c r="AH251" s="2"/>
      <c r="AI251" s="2"/>
    </row>
    <row r="252" spans="12:35" x14ac:dyDescent="0.2"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5"/>
      <c r="Y252" s="2"/>
      <c r="AA252" s="2"/>
      <c r="AB252" s="2"/>
      <c r="AC252" s="2"/>
      <c r="AD252" s="2"/>
      <c r="AE252" s="2"/>
      <c r="AF252" s="2"/>
      <c r="AG252" s="2"/>
      <c r="AH252" s="2"/>
      <c r="AI252" s="2"/>
    </row>
    <row r="253" spans="12:35" x14ac:dyDescent="0.2"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5"/>
      <c r="Y253" s="2"/>
      <c r="AA253" s="2"/>
      <c r="AB253" s="2"/>
      <c r="AC253" s="2"/>
      <c r="AD253" s="2"/>
      <c r="AE253" s="2"/>
      <c r="AF253" s="2"/>
      <c r="AG253" s="2"/>
      <c r="AH253" s="2"/>
      <c r="AI253" s="2"/>
    </row>
    <row r="254" spans="12:35" x14ac:dyDescent="0.2"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5"/>
      <c r="Y254" s="2"/>
      <c r="AA254" s="2"/>
      <c r="AB254" s="2"/>
      <c r="AC254" s="2"/>
      <c r="AD254" s="2"/>
      <c r="AE254" s="2"/>
      <c r="AF254" s="2"/>
      <c r="AG254" s="2"/>
      <c r="AH254" s="2"/>
      <c r="AI254" s="2"/>
    </row>
    <row r="255" spans="12:35" x14ac:dyDescent="0.2"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5"/>
      <c r="Y255" s="2"/>
      <c r="AA255" s="2"/>
      <c r="AB255" s="2"/>
      <c r="AC255" s="2"/>
      <c r="AD255" s="2"/>
      <c r="AE255" s="2"/>
      <c r="AF255" s="2"/>
      <c r="AG255" s="2"/>
      <c r="AH255" s="2"/>
      <c r="AI255" s="2"/>
    </row>
    <row r="256" spans="12:35" x14ac:dyDescent="0.2"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5"/>
      <c r="Y256" s="2"/>
      <c r="AA256" s="2"/>
      <c r="AB256" s="2"/>
      <c r="AC256" s="2"/>
      <c r="AD256" s="2"/>
      <c r="AE256" s="2"/>
      <c r="AF256" s="2"/>
      <c r="AG256" s="2"/>
      <c r="AH256" s="2"/>
      <c r="AI256" s="2"/>
    </row>
    <row r="257" spans="12:35" x14ac:dyDescent="0.2"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5"/>
      <c r="Y257" s="2"/>
      <c r="AA257" s="2"/>
      <c r="AB257" s="2"/>
      <c r="AC257" s="2"/>
      <c r="AD257" s="2"/>
      <c r="AE257" s="2"/>
      <c r="AF257" s="2"/>
      <c r="AG257" s="2"/>
      <c r="AH257" s="2"/>
      <c r="AI257" s="2"/>
    </row>
    <row r="258" spans="12:35" x14ac:dyDescent="0.2"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5"/>
      <c r="Y258" s="2"/>
      <c r="AA258" s="2"/>
      <c r="AB258" s="2"/>
      <c r="AC258" s="2"/>
      <c r="AD258" s="2"/>
      <c r="AE258" s="2"/>
      <c r="AF258" s="2"/>
      <c r="AG258" s="2"/>
      <c r="AH258" s="2"/>
      <c r="AI258" s="2"/>
    </row>
    <row r="259" spans="12:35" x14ac:dyDescent="0.2"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5"/>
      <c r="Y259" s="2"/>
      <c r="AA259" s="2"/>
      <c r="AB259" s="2"/>
      <c r="AC259" s="2"/>
      <c r="AD259" s="2"/>
      <c r="AE259" s="2"/>
      <c r="AF259" s="2"/>
      <c r="AG259" s="2"/>
      <c r="AH259" s="2"/>
      <c r="AI259" s="2"/>
    </row>
    <row r="260" spans="12:35" x14ac:dyDescent="0.2"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5"/>
      <c r="Y260" s="2"/>
      <c r="AA260" s="2"/>
      <c r="AB260" s="2"/>
      <c r="AC260" s="2"/>
      <c r="AD260" s="2"/>
      <c r="AE260" s="2"/>
      <c r="AF260" s="2"/>
      <c r="AG260" s="2"/>
      <c r="AH260" s="2"/>
      <c r="AI260" s="2"/>
    </row>
    <row r="261" spans="12:35" x14ac:dyDescent="0.2"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5"/>
      <c r="Y261" s="2"/>
      <c r="AA261" s="2"/>
      <c r="AB261" s="2"/>
      <c r="AC261" s="2"/>
      <c r="AD261" s="2"/>
      <c r="AE261" s="2"/>
      <c r="AF261" s="2"/>
      <c r="AG261" s="2"/>
      <c r="AH261" s="2"/>
      <c r="AI261" s="2"/>
    </row>
    <row r="262" spans="12:35" x14ac:dyDescent="0.2"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5"/>
      <c r="Y262" s="2"/>
      <c r="AA262" s="2"/>
      <c r="AB262" s="2"/>
      <c r="AC262" s="2"/>
      <c r="AD262" s="2"/>
      <c r="AE262" s="2"/>
      <c r="AF262" s="2"/>
      <c r="AG262" s="2"/>
      <c r="AH262" s="2"/>
      <c r="AI262" s="2"/>
    </row>
    <row r="263" spans="12:35" x14ac:dyDescent="0.2"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5"/>
      <c r="Y263" s="2"/>
      <c r="AA263" s="2"/>
      <c r="AB263" s="2"/>
      <c r="AC263" s="2"/>
      <c r="AD263" s="2"/>
      <c r="AE263" s="2"/>
      <c r="AF263" s="2"/>
      <c r="AG263" s="2"/>
      <c r="AH263" s="2"/>
      <c r="AI263" s="2"/>
    </row>
    <row r="264" spans="12:35" x14ac:dyDescent="0.2"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5"/>
      <c r="Y264" s="2"/>
      <c r="AA264" s="2"/>
      <c r="AB264" s="2"/>
      <c r="AC264" s="2"/>
      <c r="AD264" s="2"/>
      <c r="AE264" s="2"/>
      <c r="AF264" s="2"/>
      <c r="AG264" s="2"/>
      <c r="AH264" s="2"/>
      <c r="AI264" s="2"/>
    </row>
    <row r="265" spans="12:35" x14ac:dyDescent="0.2"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5"/>
      <c r="Y265" s="2"/>
      <c r="AA265" s="2"/>
      <c r="AB265" s="2"/>
      <c r="AC265" s="2"/>
      <c r="AD265" s="2"/>
      <c r="AE265" s="2"/>
      <c r="AF265" s="2"/>
      <c r="AG265" s="2"/>
      <c r="AH265" s="2"/>
      <c r="AI265" s="2"/>
    </row>
    <row r="266" spans="12:35" x14ac:dyDescent="0.2"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5"/>
      <c r="Y266" s="2"/>
      <c r="AA266" s="2"/>
      <c r="AB266" s="2"/>
      <c r="AC266" s="2"/>
      <c r="AD266" s="2"/>
      <c r="AE266" s="2"/>
      <c r="AF266" s="2"/>
      <c r="AG266" s="2"/>
      <c r="AH266" s="2"/>
      <c r="AI266" s="2"/>
    </row>
    <row r="267" spans="12:35" x14ac:dyDescent="0.2"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5"/>
      <c r="Y267" s="2"/>
      <c r="AA267" s="2"/>
      <c r="AB267" s="2"/>
      <c r="AC267" s="2"/>
      <c r="AD267" s="2"/>
      <c r="AE267" s="2"/>
      <c r="AF267" s="2"/>
      <c r="AG267" s="2"/>
      <c r="AH267" s="2"/>
      <c r="AI267" s="2"/>
    </row>
    <row r="268" spans="12:35" x14ac:dyDescent="0.2"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5"/>
      <c r="Y268" s="2"/>
      <c r="AA268" s="2"/>
      <c r="AB268" s="2"/>
      <c r="AC268" s="2"/>
      <c r="AD268" s="2"/>
      <c r="AE268" s="2"/>
      <c r="AF268" s="2"/>
      <c r="AG268" s="2"/>
      <c r="AH268" s="2"/>
      <c r="AI268" s="2"/>
    </row>
    <row r="269" spans="12:35" x14ac:dyDescent="0.2"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5"/>
      <c r="Y269" s="2"/>
      <c r="AA269" s="2"/>
      <c r="AB269" s="2"/>
      <c r="AC269" s="2"/>
      <c r="AD269" s="2"/>
      <c r="AE269" s="2"/>
      <c r="AF269" s="2"/>
      <c r="AG269" s="2"/>
      <c r="AH269" s="2"/>
      <c r="AI269" s="2"/>
    </row>
    <row r="270" spans="12:35" x14ac:dyDescent="0.2"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5"/>
      <c r="Y270" s="2"/>
      <c r="AA270" s="2"/>
      <c r="AB270" s="2"/>
      <c r="AC270" s="2"/>
      <c r="AD270" s="2"/>
      <c r="AE270" s="2"/>
      <c r="AF270" s="2"/>
      <c r="AG270" s="2"/>
      <c r="AH270" s="2"/>
      <c r="AI270" s="2"/>
    </row>
    <row r="271" spans="12:35" x14ac:dyDescent="0.2"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5"/>
      <c r="Y271" s="2"/>
      <c r="AA271" s="2"/>
      <c r="AB271" s="2"/>
      <c r="AC271" s="2"/>
      <c r="AD271" s="2"/>
      <c r="AE271" s="2"/>
      <c r="AF271" s="2"/>
      <c r="AG271" s="2"/>
      <c r="AH271" s="2"/>
      <c r="AI271" s="2"/>
    </row>
    <row r="272" spans="12:35" x14ac:dyDescent="0.2"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5"/>
      <c r="Y272" s="2"/>
      <c r="AA272" s="2"/>
      <c r="AB272" s="2"/>
      <c r="AC272" s="2"/>
      <c r="AD272" s="2"/>
      <c r="AE272" s="2"/>
      <c r="AF272" s="2"/>
      <c r="AG272" s="2"/>
      <c r="AH272" s="2"/>
      <c r="AI272" s="2"/>
    </row>
    <row r="273" spans="12:35" x14ac:dyDescent="0.2"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5"/>
      <c r="Y273" s="2"/>
      <c r="AA273" s="2"/>
      <c r="AB273" s="2"/>
      <c r="AC273" s="2"/>
      <c r="AD273" s="2"/>
      <c r="AE273" s="2"/>
      <c r="AF273" s="2"/>
      <c r="AG273" s="2"/>
      <c r="AH273" s="2"/>
      <c r="AI273" s="2"/>
    </row>
    <row r="274" spans="12:35" x14ac:dyDescent="0.2"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5"/>
      <c r="Y274" s="2"/>
      <c r="AA274" s="2"/>
      <c r="AB274" s="2"/>
      <c r="AC274" s="2"/>
      <c r="AD274" s="2"/>
      <c r="AE274" s="2"/>
      <c r="AF274" s="2"/>
      <c r="AG274" s="2"/>
      <c r="AH274" s="2"/>
      <c r="AI274" s="2"/>
    </row>
    <row r="275" spans="12:35" x14ac:dyDescent="0.2"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5"/>
      <c r="Y275" s="2"/>
      <c r="AA275" s="2"/>
      <c r="AB275" s="2"/>
      <c r="AC275" s="2"/>
      <c r="AD275" s="2"/>
      <c r="AE275" s="2"/>
      <c r="AF275" s="2"/>
      <c r="AG275" s="2"/>
      <c r="AH275" s="2"/>
      <c r="AI275" s="2"/>
    </row>
    <row r="276" spans="12:35" x14ac:dyDescent="0.2"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5"/>
      <c r="Y276" s="2"/>
      <c r="AA276" s="2"/>
      <c r="AB276" s="2"/>
      <c r="AC276" s="2"/>
      <c r="AD276" s="2"/>
      <c r="AE276" s="2"/>
      <c r="AF276" s="2"/>
      <c r="AG276" s="2"/>
      <c r="AH276" s="2"/>
      <c r="AI276" s="2"/>
    </row>
    <row r="277" spans="12:35" x14ac:dyDescent="0.2"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5"/>
      <c r="Y277" s="2"/>
      <c r="AA277" s="2"/>
      <c r="AB277" s="2"/>
      <c r="AC277" s="2"/>
      <c r="AD277" s="2"/>
      <c r="AE277" s="2"/>
      <c r="AF277" s="2"/>
      <c r="AG277" s="2"/>
      <c r="AH277" s="2"/>
      <c r="AI277" s="2"/>
    </row>
    <row r="278" spans="12:35" x14ac:dyDescent="0.2"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5"/>
      <c r="Y278" s="2"/>
      <c r="AA278" s="2"/>
      <c r="AB278" s="2"/>
      <c r="AC278" s="2"/>
      <c r="AD278" s="2"/>
      <c r="AE278" s="2"/>
      <c r="AF278" s="2"/>
      <c r="AG278" s="2"/>
      <c r="AH278" s="2"/>
      <c r="AI278" s="2"/>
    </row>
    <row r="279" spans="12:35" x14ac:dyDescent="0.2"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5"/>
      <c r="Y279" s="2"/>
      <c r="AA279" s="2"/>
      <c r="AB279" s="2"/>
      <c r="AC279" s="2"/>
      <c r="AD279" s="2"/>
      <c r="AE279" s="2"/>
      <c r="AF279" s="2"/>
      <c r="AG279" s="2"/>
      <c r="AH279" s="2"/>
      <c r="AI279" s="2"/>
    </row>
    <row r="280" spans="12:35" x14ac:dyDescent="0.2"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5"/>
      <c r="Y280" s="2"/>
      <c r="AA280" s="2"/>
      <c r="AB280" s="2"/>
      <c r="AC280" s="2"/>
      <c r="AD280" s="2"/>
      <c r="AE280" s="2"/>
      <c r="AF280" s="2"/>
      <c r="AG280" s="2"/>
      <c r="AH280" s="2"/>
      <c r="AI280" s="2"/>
    </row>
    <row r="281" spans="12:35" x14ac:dyDescent="0.2"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5"/>
      <c r="Y281" s="2"/>
      <c r="AA281" s="2"/>
      <c r="AB281" s="2"/>
      <c r="AC281" s="2"/>
      <c r="AD281" s="2"/>
      <c r="AE281" s="2"/>
      <c r="AF281" s="2"/>
      <c r="AG281" s="2"/>
      <c r="AH281" s="2"/>
      <c r="AI281" s="2"/>
    </row>
    <row r="282" spans="12:35" x14ac:dyDescent="0.2"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5"/>
      <c r="Y282" s="2"/>
      <c r="AA282" s="2"/>
      <c r="AB282" s="2"/>
      <c r="AC282" s="2"/>
      <c r="AD282" s="2"/>
      <c r="AE282" s="2"/>
      <c r="AF282" s="2"/>
      <c r="AG282" s="2"/>
      <c r="AH282" s="2"/>
      <c r="AI282" s="2"/>
    </row>
    <row r="283" spans="12:35" x14ac:dyDescent="0.2"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5"/>
      <c r="Y283" s="2"/>
      <c r="AA283" s="2"/>
      <c r="AB283" s="2"/>
      <c r="AC283" s="2"/>
      <c r="AD283" s="2"/>
      <c r="AE283" s="2"/>
      <c r="AF283" s="2"/>
      <c r="AG283" s="2"/>
      <c r="AH283" s="2"/>
      <c r="AI283" s="2"/>
    </row>
    <row r="284" spans="12:35" x14ac:dyDescent="0.2"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5"/>
      <c r="Y284" s="2"/>
      <c r="AA284" s="2"/>
      <c r="AB284" s="2"/>
      <c r="AC284" s="2"/>
      <c r="AD284" s="2"/>
      <c r="AE284" s="2"/>
      <c r="AF284" s="2"/>
      <c r="AG284" s="2"/>
      <c r="AH284" s="2"/>
      <c r="AI284" s="2"/>
    </row>
    <row r="285" spans="12:35" x14ac:dyDescent="0.2"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5"/>
      <c r="Y285" s="2"/>
      <c r="AA285" s="2"/>
      <c r="AB285" s="2"/>
      <c r="AC285" s="2"/>
      <c r="AD285" s="2"/>
      <c r="AE285" s="2"/>
      <c r="AF285" s="2"/>
      <c r="AG285" s="2"/>
      <c r="AH285" s="2"/>
      <c r="AI285" s="2"/>
    </row>
    <row r="286" spans="12:35" x14ac:dyDescent="0.2"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5"/>
      <c r="Y286" s="2"/>
      <c r="AA286" s="2"/>
      <c r="AB286" s="2"/>
      <c r="AC286" s="2"/>
      <c r="AD286" s="2"/>
      <c r="AE286" s="2"/>
      <c r="AF286" s="2"/>
      <c r="AG286" s="2"/>
      <c r="AH286" s="2"/>
      <c r="AI286" s="2"/>
    </row>
    <row r="287" spans="12:35" x14ac:dyDescent="0.2"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5"/>
      <c r="Y287" s="2"/>
      <c r="AA287" s="2"/>
      <c r="AB287" s="2"/>
      <c r="AC287" s="2"/>
      <c r="AD287" s="2"/>
      <c r="AE287" s="2"/>
      <c r="AF287" s="2"/>
      <c r="AG287" s="2"/>
      <c r="AH287" s="2"/>
      <c r="AI287" s="2"/>
    </row>
    <row r="288" spans="12:35" x14ac:dyDescent="0.2"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5"/>
      <c r="Y288" s="2"/>
      <c r="AA288" s="2"/>
      <c r="AB288" s="2"/>
      <c r="AC288" s="2"/>
      <c r="AD288" s="2"/>
      <c r="AE288" s="2"/>
      <c r="AF288" s="2"/>
      <c r="AG288" s="2"/>
      <c r="AH288" s="2"/>
      <c r="AI288" s="2"/>
    </row>
    <row r="289" spans="12:35" x14ac:dyDescent="0.2"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5"/>
      <c r="Y289" s="2"/>
      <c r="AA289" s="2"/>
      <c r="AB289" s="2"/>
      <c r="AC289" s="2"/>
      <c r="AD289" s="2"/>
      <c r="AE289" s="2"/>
      <c r="AF289" s="2"/>
      <c r="AG289" s="2"/>
      <c r="AH289" s="2"/>
      <c r="AI289" s="2"/>
    </row>
    <row r="290" spans="12:35" x14ac:dyDescent="0.2"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5"/>
      <c r="Y290" s="2"/>
      <c r="AA290" s="2"/>
      <c r="AB290" s="2"/>
      <c r="AC290" s="2"/>
      <c r="AD290" s="2"/>
      <c r="AE290" s="2"/>
      <c r="AF290" s="2"/>
      <c r="AG290" s="2"/>
      <c r="AH290" s="2"/>
      <c r="AI290" s="2"/>
    </row>
    <row r="291" spans="12:35" x14ac:dyDescent="0.2"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5"/>
      <c r="Y291" s="2"/>
      <c r="AA291" s="2"/>
      <c r="AB291" s="2"/>
      <c r="AC291" s="2"/>
      <c r="AD291" s="2"/>
      <c r="AE291" s="2"/>
      <c r="AF291" s="2"/>
      <c r="AG291" s="2"/>
      <c r="AH291" s="2"/>
      <c r="AI291" s="2"/>
    </row>
    <row r="292" spans="12:35" x14ac:dyDescent="0.2"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5"/>
      <c r="Y292" s="2"/>
      <c r="AA292" s="2"/>
      <c r="AB292" s="2"/>
      <c r="AC292" s="2"/>
      <c r="AD292" s="2"/>
      <c r="AE292" s="2"/>
      <c r="AF292" s="2"/>
      <c r="AG292" s="2"/>
      <c r="AH292" s="2"/>
      <c r="AI292" s="2"/>
    </row>
    <row r="293" spans="12:35" x14ac:dyDescent="0.2"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5"/>
      <c r="Y293" s="2"/>
      <c r="AA293" s="2"/>
      <c r="AB293" s="2"/>
      <c r="AC293" s="2"/>
      <c r="AD293" s="2"/>
      <c r="AE293" s="2"/>
      <c r="AF293" s="2"/>
      <c r="AG293" s="2"/>
      <c r="AH293" s="2"/>
      <c r="AI293" s="2"/>
    </row>
    <row r="294" spans="12:35" x14ac:dyDescent="0.2"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5"/>
      <c r="Y294" s="2"/>
      <c r="AA294" s="2"/>
      <c r="AB294" s="2"/>
      <c r="AC294" s="2"/>
      <c r="AD294" s="2"/>
      <c r="AE294" s="2"/>
      <c r="AF294" s="2"/>
      <c r="AG294" s="2"/>
      <c r="AH294" s="2"/>
      <c r="AI294" s="2"/>
    </row>
    <row r="295" spans="12:35" x14ac:dyDescent="0.2"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5"/>
      <c r="Y295" s="2"/>
      <c r="AA295" s="2"/>
      <c r="AB295" s="2"/>
      <c r="AC295" s="2"/>
      <c r="AD295" s="2"/>
      <c r="AE295" s="2"/>
      <c r="AF295" s="2"/>
      <c r="AG295" s="2"/>
      <c r="AH295" s="2"/>
      <c r="AI295" s="2"/>
    </row>
    <row r="296" spans="12:35" x14ac:dyDescent="0.2"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5"/>
      <c r="Y296" s="2"/>
      <c r="AA296" s="2"/>
      <c r="AB296" s="2"/>
      <c r="AC296" s="2"/>
      <c r="AD296" s="2"/>
      <c r="AE296" s="2"/>
      <c r="AF296" s="2"/>
      <c r="AG296" s="2"/>
      <c r="AH296" s="2"/>
      <c r="AI296" s="2"/>
    </row>
    <row r="297" spans="12:35" x14ac:dyDescent="0.2"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5"/>
      <c r="Y297" s="2"/>
      <c r="AA297" s="2"/>
      <c r="AB297" s="2"/>
      <c r="AC297" s="2"/>
      <c r="AD297" s="2"/>
      <c r="AE297" s="2"/>
      <c r="AF297" s="2"/>
      <c r="AG297" s="2"/>
      <c r="AH297" s="2"/>
      <c r="AI297" s="2"/>
    </row>
    <row r="298" spans="12:35" x14ac:dyDescent="0.2"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5"/>
      <c r="Y298" s="2"/>
      <c r="AA298" s="2"/>
      <c r="AB298" s="2"/>
      <c r="AC298" s="2"/>
      <c r="AD298" s="2"/>
      <c r="AE298" s="2"/>
      <c r="AF298" s="2"/>
      <c r="AG298" s="2"/>
      <c r="AH298" s="2"/>
      <c r="AI298" s="2"/>
    </row>
    <row r="299" spans="12:35" x14ac:dyDescent="0.2"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5"/>
      <c r="Y299" s="2"/>
      <c r="AA299" s="2"/>
      <c r="AB299" s="2"/>
      <c r="AC299" s="2"/>
      <c r="AD299" s="2"/>
      <c r="AE299" s="2"/>
      <c r="AF299" s="2"/>
      <c r="AG299" s="2"/>
      <c r="AH299" s="2"/>
      <c r="AI299" s="2"/>
    </row>
    <row r="300" spans="12:35" x14ac:dyDescent="0.2"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5"/>
      <c r="Y300" s="2"/>
      <c r="AA300" s="2"/>
      <c r="AB300" s="2"/>
      <c r="AC300" s="2"/>
      <c r="AD300" s="2"/>
      <c r="AE300" s="2"/>
      <c r="AF300" s="2"/>
      <c r="AG300" s="2"/>
      <c r="AH300" s="2"/>
      <c r="AI300" s="2"/>
    </row>
    <row r="301" spans="12:35" x14ac:dyDescent="0.2"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5"/>
      <c r="Y301" s="2"/>
      <c r="AA301" s="2"/>
      <c r="AB301" s="2"/>
      <c r="AC301" s="2"/>
      <c r="AD301" s="2"/>
      <c r="AE301" s="2"/>
      <c r="AF301" s="2"/>
      <c r="AG301" s="2"/>
      <c r="AH301" s="2"/>
      <c r="AI301" s="2"/>
    </row>
    <row r="302" spans="12:35" x14ac:dyDescent="0.2"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5"/>
      <c r="Y302" s="2"/>
      <c r="AA302" s="2"/>
      <c r="AB302" s="2"/>
      <c r="AC302" s="2"/>
      <c r="AD302" s="2"/>
      <c r="AE302" s="2"/>
      <c r="AF302" s="2"/>
      <c r="AG302" s="2"/>
      <c r="AH302" s="2"/>
      <c r="AI302" s="2"/>
    </row>
    <row r="303" spans="12:35" x14ac:dyDescent="0.2"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5"/>
      <c r="Y303" s="2"/>
      <c r="AA303" s="2"/>
      <c r="AB303" s="2"/>
      <c r="AC303" s="2"/>
      <c r="AD303" s="2"/>
      <c r="AE303" s="2"/>
      <c r="AF303" s="2"/>
      <c r="AG303" s="2"/>
      <c r="AH303" s="2"/>
      <c r="AI303" s="2"/>
    </row>
    <row r="304" spans="12:35" x14ac:dyDescent="0.2"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5"/>
      <c r="Y304" s="2"/>
      <c r="AA304" s="2"/>
      <c r="AB304" s="2"/>
      <c r="AC304" s="2"/>
      <c r="AD304" s="2"/>
      <c r="AE304" s="2"/>
      <c r="AF304" s="2"/>
      <c r="AG304" s="2"/>
      <c r="AH304" s="2"/>
      <c r="AI304" s="2"/>
    </row>
    <row r="305" spans="12:35" x14ac:dyDescent="0.2"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5"/>
      <c r="Y305" s="2"/>
      <c r="AA305" s="2"/>
      <c r="AB305" s="2"/>
      <c r="AC305" s="2"/>
      <c r="AD305" s="2"/>
      <c r="AE305" s="2"/>
      <c r="AF305" s="2"/>
      <c r="AG305" s="2"/>
      <c r="AH305" s="2"/>
      <c r="AI305" s="2"/>
    </row>
    <row r="306" spans="12:35" x14ac:dyDescent="0.2"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5"/>
      <c r="Y306" s="2"/>
      <c r="AA306" s="2"/>
      <c r="AB306" s="2"/>
      <c r="AC306" s="2"/>
      <c r="AD306" s="2"/>
      <c r="AE306" s="2"/>
      <c r="AF306" s="2"/>
      <c r="AG306" s="2"/>
      <c r="AH306" s="2"/>
      <c r="AI306" s="2"/>
    </row>
    <row r="307" spans="12:35" x14ac:dyDescent="0.2"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5"/>
      <c r="Y307" s="2"/>
      <c r="AA307" s="2"/>
      <c r="AB307" s="2"/>
      <c r="AC307" s="2"/>
      <c r="AD307" s="2"/>
      <c r="AE307" s="2"/>
      <c r="AF307" s="2"/>
      <c r="AG307" s="2"/>
      <c r="AH307" s="2"/>
      <c r="AI307" s="2"/>
    </row>
    <row r="308" spans="12:35" x14ac:dyDescent="0.2"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5"/>
      <c r="Y308" s="2"/>
      <c r="AA308" s="2"/>
      <c r="AB308" s="2"/>
      <c r="AC308" s="2"/>
      <c r="AD308" s="2"/>
      <c r="AE308" s="2"/>
      <c r="AF308" s="2"/>
      <c r="AG308" s="2"/>
      <c r="AH308" s="2"/>
      <c r="AI308" s="2"/>
    </row>
    <row r="309" spans="12:35" x14ac:dyDescent="0.2"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5"/>
      <c r="Y309" s="2"/>
      <c r="AA309" s="2"/>
      <c r="AB309" s="2"/>
      <c r="AC309" s="2"/>
      <c r="AD309" s="2"/>
      <c r="AE309" s="2"/>
      <c r="AF309" s="2"/>
      <c r="AG309" s="2"/>
      <c r="AH309" s="2"/>
      <c r="AI309" s="2"/>
    </row>
    <row r="310" spans="12:35" x14ac:dyDescent="0.2"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5"/>
      <c r="Y310" s="2"/>
      <c r="AA310" s="2"/>
      <c r="AB310" s="2"/>
      <c r="AC310" s="2"/>
      <c r="AD310" s="2"/>
      <c r="AE310" s="2"/>
      <c r="AF310" s="2"/>
      <c r="AG310" s="2"/>
      <c r="AH310" s="2"/>
      <c r="AI310" s="2"/>
    </row>
    <row r="311" spans="12:35" x14ac:dyDescent="0.2"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5"/>
      <c r="Y311" s="2"/>
      <c r="AA311" s="2"/>
      <c r="AB311" s="2"/>
      <c r="AC311" s="2"/>
      <c r="AD311" s="2"/>
      <c r="AE311" s="2"/>
      <c r="AF311" s="2"/>
      <c r="AG311" s="2"/>
      <c r="AH311" s="2"/>
      <c r="AI311" s="2"/>
    </row>
    <row r="312" spans="12:35" x14ac:dyDescent="0.2"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5"/>
      <c r="Y312" s="2"/>
      <c r="AA312" s="2"/>
      <c r="AB312" s="2"/>
      <c r="AC312" s="2"/>
      <c r="AD312" s="2"/>
      <c r="AE312" s="2"/>
      <c r="AF312" s="2"/>
      <c r="AG312" s="2"/>
      <c r="AH312" s="2"/>
      <c r="AI312" s="2"/>
    </row>
    <row r="313" spans="12:35" x14ac:dyDescent="0.2"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5"/>
      <c r="Y313" s="2"/>
      <c r="AA313" s="2"/>
      <c r="AB313" s="2"/>
      <c r="AC313" s="2"/>
      <c r="AD313" s="2"/>
      <c r="AE313" s="2"/>
      <c r="AF313" s="2"/>
      <c r="AG313" s="2"/>
      <c r="AH313" s="2"/>
      <c r="AI313" s="2"/>
    </row>
    <row r="314" spans="12:35" x14ac:dyDescent="0.2"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5"/>
      <c r="Y314" s="2"/>
      <c r="AA314" s="2"/>
      <c r="AB314" s="2"/>
      <c r="AC314" s="2"/>
      <c r="AD314" s="2"/>
      <c r="AE314" s="2"/>
      <c r="AF314" s="2"/>
      <c r="AG314" s="2"/>
      <c r="AH314" s="2"/>
      <c r="AI314" s="2"/>
    </row>
    <row r="315" spans="12:35" x14ac:dyDescent="0.2"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5"/>
      <c r="Y315" s="2"/>
      <c r="AA315" s="2"/>
      <c r="AB315" s="2"/>
      <c r="AC315" s="2"/>
      <c r="AD315" s="2"/>
      <c r="AE315" s="2"/>
      <c r="AF315" s="2"/>
      <c r="AG315" s="2"/>
      <c r="AH315" s="2"/>
      <c r="AI315" s="2"/>
    </row>
    <row r="316" spans="12:35" x14ac:dyDescent="0.2"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5"/>
      <c r="Y316" s="2"/>
      <c r="AA316" s="2"/>
      <c r="AB316" s="2"/>
      <c r="AC316" s="2"/>
      <c r="AD316" s="2"/>
      <c r="AE316" s="2"/>
      <c r="AF316" s="2"/>
      <c r="AG316" s="2"/>
      <c r="AH316" s="2"/>
      <c r="AI316" s="2"/>
    </row>
    <row r="317" spans="12:35" x14ac:dyDescent="0.2"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5"/>
      <c r="Y317" s="2"/>
      <c r="AA317" s="2"/>
      <c r="AB317" s="2"/>
      <c r="AC317" s="2"/>
      <c r="AD317" s="2"/>
      <c r="AE317" s="2"/>
      <c r="AF317" s="2"/>
      <c r="AG317" s="2"/>
      <c r="AH317" s="2"/>
      <c r="AI317" s="2"/>
    </row>
    <row r="318" spans="12:35" x14ac:dyDescent="0.2"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5"/>
      <c r="Y318" s="2"/>
      <c r="AA318" s="2"/>
      <c r="AB318" s="2"/>
      <c r="AC318" s="2"/>
      <c r="AD318" s="2"/>
      <c r="AE318" s="2"/>
      <c r="AF318" s="2"/>
      <c r="AG318" s="2"/>
      <c r="AH318" s="2"/>
      <c r="AI318" s="2"/>
    </row>
    <row r="319" spans="12:35" x14ac:dyDescent="0.2"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5"/>
      <c r="Y319" s="2"/>
      <c r="AA319" s="2"/>
      <c r="AB319" s="2"/>
      <c r="AC319" s="2"/>
      <c r="AD319" s="2"/>
      <c r="AE319" s="2"/>
      <c r="AF319" s="2"/>
      <c r="AG319" s="2"/>
      <c r="AH319" s="2"/>
      <c r="AI319" s="2"/>
    </row>
    <row r="320" spans="12:35" x14ac:dyDescent="0.2"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5"/>
      <c r="Y320" s="2"/>
      <c r="AA320" s="2"/>
      <c r="AB320" s="2"/>
      <c r="AC320" s="2"/>
      <c r="AD320" s="2"/>
      <c r="AE320" s="2"/>
      <c r="AF320" s="2"/>
      <c r="AG320" s="2"/>
      <c r="AH320" s="2"/>
      <c r="AI320" s="2"/>
    </row>
    <row r="321" spans="12:35" x14ac:dyDescent="0.2"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5"/>
      <c r="Y321" s="2"/>
      <c r="AA321" s="2"/>
      <c r="AB321" s="2"/>
      <c r="AC321" s="2"/>
      <c r="AD321" s="2"/>
      <c r="AE321" s="2"/>
      <c r="AF321" s="2"/>
      <c r="AG321" s="2"/>
      <c r="AH321" s="2"/>
      <c r="AI321" s="2"/>
    </row>
    <row r="322" spans="12:35" x14ac:dyDescent="0.2"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5"/>
      <c r="Y322" s="2"/>
      <c r="AA322" s="2"/>
      <c r="AB322" s="2"/>
      <c r="AC322" s="2"/>
      <c r="AD322" s="2"/>
      <c r="AE322" s="2"/>
      <c r="AF322" s="2"/>
      <c r="AG322" s="2"/>
      <c r="AH322" s="2"/>
      <c r="AI322" s="2"/>
    </row>
    <row r="323" spans="12:35" x14ac:dyDescent="0.2"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5"/>
      <c r="Y323" s="2"/>
      <c r="AA323" s="2"/>
      <c r="AB323" s="2"/>
      <c r="AC323" s="2"/>
      <c r="AD323" s="2"/>
      <c r="AE323" s="2"/>
      <c r="AF323" s="2"/>
      <c r="AG323" s="2"/>
      <c r="AH323" s="2"/>
      <c r="AI323" s="2"/>
    </row>
    <row r="324" spans="12:35" x14ac:dyDescent="0.2"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5"/>
      <c r="Y324" s="2"/>
      <c r="AA324" s="2"/>
      <c r="AB324" s="2"/>
      <c r="AC324" s="2"/>
      <c r="AD324" s="2"/>
      <c r="AE324" s="2"/>
      <c r="AF324" s="2"/>
      <c r="AG324" s="2"/>
      <c r="AH324" s="2"/>
      <c r="AI324" s="2"/>
    </row>
    <row r="325" spans="12:35" x14ac:dyDescent="0.2"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5"/>
      <c r="Y325" s="2"/>
      <c r="AA325" s="2"/>
      <c r="AB325" s="2"/>
      <c r="AC325" s="2"/>
      <c r="AD325" s="2"/>
      <c r="AE325" s="2"/>
      <c r="AF325" s="2"/>
      <c r="AG325" s="2"/>
      <c r="AH325" s="2"/>
      <c r="AI325" s="2"/>
    </row>
    <row r="326" spans="12:35" x14ac:dyDescent="0.2"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5"/>
      <c r="Y326" s="2"/>
      <c r="AA326" s="2"/>
      <c r="AB326" s="2"/>
      <c r="AC326" s="2"/>
      <c r="AD326" s="2"/>
      <c r="AE326" s="2"/>
      <c r="AF326" s="2"/>
      <c r="AG326" s="2"/>
      <c r="AH326" s="2"/>
      <c r="AI326" s="2"/>
    </row>
    <row r="327" spans="12:35" x14ac:dyDescent="0.2"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5"/>
      <c r="Y327" s="2"/>
      <c r="AA327" s="2"/>
      <c r="AB327" s="2"/>
      <c r="AC327" s="2"/>
      <c r="AD327" s="2"/>
      <c r="AE327" s="2"/>
      <c r="AF327" s="2"/>
      <c r="AG327" s="2"/>
      <c r="AH327" s="2"/>
      <c r="AI327" s="2"/>
    </row>
    <row r="328" spans="12:35" x14ac:dyDescent="0.2"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5"/>
      <c r="Y328" s="2"/>
      <c r="AA328" s="2"/>
      <c r="AB328" s="2"/>
      <c r="AC328" s="2"/>
      <c r="AD328" s="2"/>
      <c r="AE328" s="2"/>
      <c r="AF328" s="2"/>
      <c r="AG328" s="2"/>
      <c r="AH328" s="2"/>
      <c r="AI328" s="2"/>
    </row>
    <row r="329" spans="12:35" x14ac:dyDescent="0.2"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5"/>
      <c r="Y329" s="2"/>
      <c r="AA329" s="2"/>
      <c r="AB329" s="2"/>
      <c r="AC329" s="2"/>
      <c r="AD329" s="2"/>
      <c r="AE329" s="2"/>
      <c r="AF329" s="2"/>
      <c r="AG329" s="2"/>
      <c r="AH329" s="2"/>
      <c r="AI329" s="2"/>
    </row>
    <row r="330" spans="12:35" x14ac:dyDescent="0.2"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5"/>
      <c r="Y330" s="2"/>
      <c r="AA330" s="2"/>
      <c r="AB330" s="2"/>
      <c r="AC330" s="2"/>
      <c r="AD330" s="2"/>
      <c r="AE330" s="2"/>
      <c r="AF330" s="2"/>
      <c r="AG330" s="2"/>
      <c r="AH330" s="2"/>
      <c r="AI330" s="2"/>
    </row>
    <row r="331" spans="12:35" x14ac:dyDescent="0.2"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5"/>
      <c r="Y331" s="2"/>
      <c r="AA331" s="2"/>
      <c r="AB331" s="2"/>
      <c r="AC331" s="2"/>
      <c r="AD331" s="2"/>
      <c r="AE331" s="2"/>
      <c r="AF331" s="2"/>
      <c r="AG331" s="2"/>
      <c r="AH331" s="2"/>
      <c r="AI331" s="2"/>
    </row>
    <row r="332" spans="12:35" x14ac:dyDescent="0.2"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5"/>
      <c r="Y332" s="2"/>
      <c r="AA332" s="2"/>
      <c r="AB332" s="2"/>
      <c r="AC332" s="2"/>
      <c r="AD332" s="2"/>
      <c r="AE332" s="2"/>
      <c r="AF332" s="2"/>
      <c r="AG332" s="2"/>
      <c r="AH332" s="2"/>
      <c r="AI332" s="2"/>
    </row>
    <row r="333" spans="12:35" x14ac:dyDescent="0.2"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5"/>
      <c r="Y333" s="2"/>
      <c r="AA333" s="2"/>
      <c r="AB333" s="2"/>
      <c r="AC333" s="2"/>
      <c r="AD333" s="2"/>
      <c r="AE333" s="2"/>
      <c r="AF333" s="2"/>
      <c r="AG333" s="2"/>
      <c r="AH333" s="2"/>
      <c r="AI333" s="2"/>
    </row>
    <row r="334" spans="12:35" x14ac:dyDescent="0.2"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5"/>
      <c r="Y334" s="2"/>
      <c r="AA334" s="2"/>
      <c r="AB334" s="2"/>
      <c r="AC334" s="2"/>
      <c r="AD334" s="2"/>
      <c r="AE334" s="2"/>
      <c r="AF334" s="2"/>
      <c r="AG334" s="2"/>
      <c r="AH334" s="2"/>
      <c r="AI334" s="2"/>
    </row>
    <row r="335" spans="12:35" x14ac:dyDescent="0.2"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5"/>
      <c r="Y335" s="2"/>
      <c r="AA335" s="2"/>
      <c r="AB335" s="2"/>
      <c r="AC335" s="2"/>
      <c r="AD335" s="2"/>
      <c r="AE335" s="2"/>
      <c r="AF335" s="2"/>
      <c r="AG335" s="2"/>
      <c r="AH335" s="2"/>
      <c r="AI335" s="2"/>
    </row>
    <row r="336" spans="12:35" x14ac:dyDescent="0.2"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5"/>
      <c r="Y336" s="2"/>
      <c r="AA336" s="2"/>
      <c r="AB336" s="2"/>
      <c r="AC336" s="2"/>
      <c r="AD336" s="2"/>
      <c r="AE336" s="2"/>
      <c r="AF336" s="2"/>
      <c r="AG336" s="2"/>
      <c r="AH336" s="2"/>
      <c r="AI336" s="2"/>
    </row>
    <row r="337" spans="12:35" x14ac:dyDescent="0.2"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5"/>
      <c r="Y337" s="2"/>
      <c r="AA337" s="2"/>
      <c r="AB337" s="2"/>
      <c r="AC337" s="2"/>
      <c r="AD337" s="2"/>
      <c r="AE337" s="2"/>
      <c r="AF337" s="2"/>
      <c r="AG337" s="2"/>
      <c r="AH337" s="2"/>
      <c r="AI337" s="2"/>
    </row>
    <row r="338" spans="12:35" x14ac:dyDescent="0.2"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5"/>
      <c r="Y338" s="2"/>
      <c r="AA338" s="2"/>
      <c r="AB338" s="2"/>
      <c r="AC338" s="2"/>
      <c r="AD338" s="2"/>
      <c r="AE338" s="2"/>
      <c r="AF338" s="2"/>
      <c r="AG338" s="2"/>
      <c r="AH338" s="2"/>
      <c r="AI338" s="2"/>
    </row>
    <row r="339" spans="12:35" x14ac:dyDescent="0.2"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5"/>
      <c r="Y339" s="2"/>
      <c r="AA339" s="2"/>
      <c r="AB339" s="2"/>
      <c r="AC339" s="2"/>
      <c r="AD339" s="2"/>
      <c r="AE339" s="2"/>
      <c r="AF339" s="2"/>
      <c r="AG339" s="2"/>
      <c r="AH339" s="2"/>
      <c r="AI339" s="2"/>
    </row>
    <row r="340" spans="12:35" x14ac:dyDescent="0.2"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5"/>
      <c r="Y340" s="2"/>
      <c r="AA340" s="2"/>
      <c r="AB340" s="2"/>
      <c r="AC340" s="2"/>
      <c r="AD340" s="2"/>
      <c r="AE340" s="2"/>
      <c r="AF340" s="2"/>
      <c r="AG340" s="2"/>
      <c r="AH340" s="2"/>
      <c r="AI340" s="2"/>
    </row>
    <row r="341" spans="12:35" x14ac:dyDescent="0.2"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5"/>
      <c r="Y341" s="2"/>
      <c r="AA341" s="2"/>
      <c r="AB341" s="2"/>
      <c r="AC341" s="2"/>
      <c r="AD341" s="2"/>
      <c r="AE341" s="2"/>
      <c r="AF341" s="2"/>
      <c r="AG341" s="2"/>
      <c r="AH341" s="2"/>
      <c r="AI341" s="2"/>
    </row>
    <row r="342" spans="12:35" x14ac:dyDescent="0.2"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5"/>
      <c r="Y342" s="2"/>
      <c r="AA342" s="2"/>
      <c r="AB342" s="2"/>
      <c r="AC342" s="2"/>
      <c r="AD342" s="2"/>
      <c r="AE342" s="2"/>
      <c r="AF342" s="2"/>
      <c r="AG342" s="2"/>
      <c r="AH342" s="2"/>
      <c r="AI342" s="2"/>
    </row>
    <row r="343" spans="12:35" x14ac:dyDescent="0.2"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5"/>
      <c r="Y343" s="2"/>
      <c r="AA343" s="2"/>
      <c r="AB343" s="2"/>
      <c r="AC343" s="2"/>
      <c r="AD343" s="2"/>
      <c r="AE343" s="2"/>
      <c r="AF343" s="2"/>
      <c r="AG343" s="2"/>
      <c r="AH343" s="2"/>
      <c r="AI343" s="2"/>
    </row>
    <row r="344" spans="12:35" x14ac:dyDescent="0.2"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5"/>
      <c r="Y344" s="2"/>
      <c r="AA344" s="2"/>
      <c r="AB344" s="2"/>
      <c r="AC344" s="2"/>
      <c r="AD344" s="2"/>
      <c r="AE344" s="2"/>
      <c r="AF344" s="2"/>
      <c r="AG344" s="2"/>
      <c r="AH344" s="2"/>
      <c r="AI344" s="2"/>
    </row>
    <row r="345" spans="12:35" x14ac:dyDescent="0.2"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5"/>
      <c r="Y345" s="2"/>
      <c r="AA345" s="2"/>
      <c r="AB345" s="2"/>
      <c r="AC345" s="2"/>
      <c r="AD345" s="2"/>
      <c r="AE345" s="2"/>
      <c r="AF345" s="2"/>
      <c r="AG345" s="2"/>
      <c r="AH345" s="2"/>
      <c r="AI345" s="2"/>
    </row>
    <row r="346" spans="12:35" x14ac:dyDescent="0.2"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5"/>
      <c r="Y346" s="2"/>
      <c r="AA346" s="2"/>
      <c r="AB346" s="2"/>
      <c r="AC346" s="2"/>
      <c r="AD346" s="2"/>
      <c r="AE346" s="2"/>
      <c r="AF346" s="2"/>
      <c r="AG346" s="2"/>
      <c r="AH346" s="2"/>
      <c r="AI346" s="2"/>
    </row>
    <row r="347" spans="12:35" x14ac:dyDescent="0.2"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5"/>
      <c r="Y347" s="2"/>
      <c r="AA347" s="2"/>
      <c r="AB347" s="2"/>
      <c r="AC347" s="2"/>
      <c r="AD347" s="2"/>
      <c r="AE347" s="2"/>
      <c r="AF347" s="2"/>
      <c r="AG347" s="2"/>
      <c r="AH347" s="2"/>
      <c r="AI347" s="2"/>
    </row>
    <row r="348" spans="12:35" x14ac:dyDescent="0.2"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5"/>
      <c r="Y348" s="2"/>
      <c r="AA348" s="2"/>
      <c r="AB348" s="2"/>
      <c r="AC348" s="2"/>
      <c r="AD348" s="2"/>
      <c r="AE348" s="2"/>
      <c r="AF348" s="2"/>
      <c r="AG348" s="2"/>
      <c r="AH348" s="2"/>
      <c r="AI348" s="2"/>
    </row>
    <row r="349" spans="12:35" x14ac:dyDescent="0.2"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5"/>
      <c r="Y349" s="2"/>
      <c r="AA349" s="2"/>
      <c r="AB349" s="2"/>
      <c r="AC349" s="2"/>
      <c r="AD349" s="2"/>
      <c r="AE349" s="2"/>
      <c r="AF349" s="2"/>
      <c r="AG349" s="2"/>
      <c r="AH349" s="2"/>
      <c r="AI349" s="2"/>
    </row>
    <row r="350" spans="12:35" x14ac:dyDescent="0.2"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5"/>
      <c r="Y350" s="2"/>
      <c r="AA350" s="2"/>
      <c r="AB350" s="2"/>
      <c r="AC350" s="2"/>
      <c r="AD350" s="2"/>
      <c r="AE350" s="2"/>
      <c r="AF350" s="2"/>
      <c r="AG350" s="2"/>
      <c r="AH350" s="2"/>
      <c r="AI350" s="2"/>
    </row>
    <row r="351" spans="12:35" x14ac:dyDescent="0.2"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5"/>
      <c r="Y351" s="2"/>
      <c r="AA351" s="2"/>
      <c r="AB351" s="2"/>
      <c r="AC351" s="2"/>
      <c r="AD351" s="2"/>
      <c r="AE351" s="2"/>
      <c r="AF351" s="2"/>
      <c r="AG351" s="2"/>
      <c r="AH351" s="2"/>
      <c r="AI351" s="2"/>
    </row>
    <row r="352" spans="12:35" x14ac:dyDescent="0.2"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5"/>
      <c r="Y352" s="2"/>
      <c r="AA352" s="2"/>
      <c r="AB352" s="2"/>
      <c r="AC352" s="2"/>
      <c r="AD352" s="2"/>
      <c r="AE352" s="2"/>
      <c r="AF352" s="2"/>
      <c r="AG352" s="2"/>
      <c r="AH352" s="2"/>
      <c r="AI352" s="2"/>
    </row>
    <row r="353" spans="12:35" x14ac:dyDescent="0.2"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5"/>
      <c r="Y353" s="2"/>
      <c r="AA353" s="2"/>
      <c r="AB353" s="2"/>
      <c r="AC353" s="2"/>
      <c r="AD353" s="2"/>
      <c r="AE353" s="2"/>
      <c r="AF353" s="2"/>
      <c r="AG353" s="2"/>
      <c r="AH353" s="2"/>
      <c r="AI353" s="2"/>
    </row>
    <row r="354" spans="12:35" x14ac:dyDescent="0.2"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5"/>
      <c r="Y354" s="2"/>
      <c r="AA354" s="2"/>
      <c r="AB354" s="2"/>
      <c r="AC354" s="2"/>
      <c r="AD354" s="2"/>
      <c r="AE354" s="2"/>
      <c r="AF354" s="2"/>
      <c r="AG354" s="2"/>
      <c r="AH354" s="2"/>
      <c r="AI354" s="2"/>
    </row>
    <row r="355" spans="12:35" x14ac:dyDescent="0.2"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5"/>
      <c r="Y355" s="2"/>
      <c r="AA355" s="2"/>
      <c r="AB355" s="2"/>
      <c r="AC355" s="2"/>
      <c r="AD355" s="2"/>
      <c r="AE355" s="2"/>
      <c r="AF355" s="2"/>
      <c r="AG355" s="2"/>
      <c r="AH355" s="2"/>
      <c r="AI355" s="2"/>
    </row>
    <row r="356" spans="12:35" x14ac:dyDescent="0.2"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5"/>
      <c r="Y356" s="2"/>
      <c r="AA356" s="2"/>
      <c r="AB356" s="2"/>
      <c r="AC356" s="2"/>
      <c r="AD356" s="2"/>
      <c r="AE356" s="2"/>
      <c r="AF356" s="2"/>
      <c r="AG356" s="2"/>
      <c r="AH356" s="2"/>
      <c r="AI356" s="2"/>
    </row>
    <row r="357" spans="12:35" x14ac:dyDescent="0.2"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5"/>
      <c r="Y357" s="2"/>
      <c r="AA357" s="2"/>
      <c r="AB357" s="2"/>
      <c r="AC357" s="2"/>
      <c r="AD357" s="2"/>
      <c r="AE357" s="2"/>
      <c r="AF357" s="2"/>
      <c r="AG357" s="2"/>
      <c r="AH357" s="2"/>
      <c r="AI357" s="2"/>
    </row>
    <row r="358" spans="12:35" x14ac:dyDescent="0.2"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5"/>
      <c r="Y358" s="2"/>
      <c r="AA358" s="2"/>
      <c r="AB358" s="2"/>
      <c r="AC358" s="2"/>
      <c r="AD358" s="2"/>
      <c r="AE358" s="2"/>
      <c r="AF358" s="2"/>
      <c r="AG358" s="2"/>
      <c r="AH358" s="2"/>
      <c r="AI358" s="2"/>
    </row>
    <row r="359" spans="12:35" x14ac:dyDescent="0.2"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5"/>
      <c r="Y359" s="2"/>
      <c r="AA359" s="2"/>
      <c r="AB359" s="2"/>
      <c r="AC359" s="2"/>
      <c r="AD359" s="2"/>
      <c r="AE359" s="2"/>
      <c r="AF359" s="2"/>
      <c r="AG359" s="2"/>
      <c r="AH359" s="2"/>
      <c r="AI359" s="2"/>
    </row>
    <row r="360" spans="12:35" x14ac:dyDescent="0.2"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5"/>
      <c r="Y360" s="2"/>
      <c r="AA360" s="2"/>
      <c r="AB360" s="2"/>
      <c r="AC360" s="2"/>
      <c r="AD360" s="2"/>
      <c r="AE360" s="2"/>
      <c r="AF360" s="2"/>
      <c r="AG360" s="2"/>
      <c r="AH360" s="2"/>
      <c r="AI360" s="2"/>
    </row>
    <row r="361" spans="12:35" x14ac:dyDescent="0.2"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5"/>
      <c r="Y361" s="2"/>
      <c r="AA361" s="2"/>
      <c r="AB361" s="2"/>
      <c r="AC361" s="2"/>
      <c r="AD361" s="2"/>
      <c r="AE361" s="2"/>
      <c r="AF361" s="2"/>
      <c r="AG361" s="2"/>
      <c r="AH361" s="2"/>
      <c r="AI361" s="2"/>
    </row>
    <row r="362" spans="12:35" x14ac:dyDescent="0.2"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5"/>
      <c r="Y362" s="2"/>
      <c r="AA362" s="2"/>
      <c r="AB362" s="2"/>
      <c r="AC362" s="2"/>
      <c r="AD362" s="2"/>
      <c r="AE362" s="2"/>
      <c r="AF362" s="2"/>
      <c r="AG362" s="2"/>
      <c r="AH362" s="2"/>
      <c r="AI362" s="2"/>
    </row>
    <row r="363" spans="12:35" x14ac:dyDescent="0.2"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5"/>
      <c r="Y363" s="2"/>
      <c r="AA363" s="2"/>
      <c r="AB363" s="2"/>
      <c r="AC363" s="2"/>
      <c r="AD363" s="2"/>
      <c r="AE363" s="2"/>
      <c r="AF363" s="2"/>
      <c r="AG363" s="2"/>
      <c r="AH363" s="2"/>
      <c r="AI363" s="2"/>
    </row>
    <row r="364" spans="12:35" x14ac:dyDescent="0.2"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5"/>
      <c r="Y364" s="2"/>
      <c r="AA364" s="2"/>
      <c r="AB364" s="2"/>
      <c r="AC364" s="2"/>
      <c r="AD364" s="2"/>
      <c r="AE364" s="2"/>
      <c r="AF364" s="2"/>
      <c r="AG364" s="2"/>
      <c r="AH364" s="2"/>
      <c r="AI364" s="2"/>
    </row>
    <row r="365" spans="12:35" x14ac:dyDescent="0.2"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5"/>
      <c r="Y365" s="2"/>
      <c r="AA365" s="2"/>
      <c r="AB365" s="2"/>
      <c r="AC365" s="2"/>
      <c r="AD365" s="2"/>
      <c r="AE365" s="2"/>
      <c r="AF365" s="2"/>
      <c r="AG365" s="2"/>
      <c r="AH365" s="2"/>
      <c r="AI365" s="2"/>
    </row>
    <row r="366" spans="12:35" x14ac:dyDescent="0.2"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5"/>
      <c r="Y366" s="2"/>
      <c r="AA366" s="2"/>
      <c r="AB366" s="2"/>
      <c r="AC366" s="2"/>
      <c r="AD366" s="2"/>
      <c r="AE366" s="2"/>
      <c r="AF366" s="2"/>
      <c r="AG366" s="2"/>
      <c r="AH366" s="2"/>
      <c r="AI366" s="2"/>
    </row>
    <row r="367" spans="12:35" x14ac:dyDescent="0.2"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5"/>
      <c r="Y367" s="2"/>
      <c r="AA367" s="2"/>
      <c r="AB367" s="2"/>
      <c r="AC367" s="2"/>
      <c r="AD367" s="2"/>
      <c r="AE367" s="2"/>
      <c r="AF367" s="2"/>
      <c r="AG367" s="2"/>
      <c r="AH367" s="2"/>
      <c r="AI367" s="2"/>
    </row>
    <row r="368" spans="12:35" x14ac:dyDescent="0.2"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5"/>
      <c r="Y368" s="2"/>
      <c r="AA368" s="2"/>
      <c r="AB368" s="2"/>
      <c r="AC368" s="2"/>
      <c r="AD368" s="2"/>
      <c r="AE368" s="2"/>
      <c r="AF368" s="2"/>
      <c r="AG368" s="2"/>
      <c r="AH368" s="2"/>
      <c r="AI368" s="2"/>
    </row>
    <row r="369" spans="12:35" x14ac:dyDescent="0.2"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5"/>
      <c r="Y369" s="2"/>
      <c r="AA369" s="2"/>
      <c r="AB369" s="2"/>
      <c r="AC369" s="2"/>
      <c r="AD369" s="2"/>
      <c r="AE369" s="2"/>
      <c r="AF369" s="2"/>
      <c r="AG369" s="2"/>
      <c r="AH369" s="2"/>
      <c r="AI369" s="2"/>
    </row>
    <row r="370" spans="12:35" x14ac:dyDescent="0.2"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5"/>
      <c r="Y370" s="2"/>
      <c r="AA370" s="2"/>
      <c r="AB370" s="2"/>
      <c r="AC370" s="2"/>
      <c r="AD370" s="2"/>
      <c r="AE370" s="2"/>
      <c r="AF370" s="2"/>
      <c r="AG370" s="2"/>
      <c r="AH370" s="2"/>
      <c r="AI370" s="2"/>
    </row>
    <row r="371" spans="12:35" x14ac:dyDescent="0.2"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5"/>
      <c r="Y371" s="2"/>
      <c r="AA371" s="2"/>
      <c r="AB371" s="2"/>
      <c r="AC371" s="2"/>
      <c r="AD371" s="2"/>
      <c r="AE371" s="2"/>
      <c r="AF371" s="2"/>
      <c r="AG371" s="2"/>
      <c r="AH371" s="2"/>
      <c r="AI371" s="2"/>
    </row>
    <row r="372" spans="12:35" x14ac:dyDescent="0.2"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5"/>
      <c r="Y372" s="2"/>
      <c r="AA372" s="2"/>
      <c r="AB372" s="2"/>
      <c r="AC372" s="2"/>
      <c r="AD372" s="2"/>
      <c r="AE372" s="2"/>
      <c r="AF372" s="2"/>
      <c r="AG372" s="2"/>
      <c r="AH372" s="2"/>
      <c r="AI372" s="2"/>
    </row>
    <row r="373" spans="12:35" x14ac:dyDescent="0.2"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5"/>
      <c r="Y373" s="2"/>
      <c r="AA373" s="2"/>
      <c r="AB373" s="2"/>
      <c r="AC373" s="2"/>
      <c r="AD373" s="2"/>
      <c r="AE373" s="2"/>
      <c r="AF373" s="2"/>
      <c r="AG373" s="2"/>
      <c r="AH373" s="2"/>
      <c r="AI373" s="2"/>
    </row>
    <row r="374" spans="12:35" x14ac:dyDescent="0.2"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5"/>
      <c r="Y374" s="2"/>
      <c r="AA374" s="2"/>
      <c r="AB374" s="2"/>
      <c r="AC374" s="2"/>
      <c r="AD374" s="2"/>
      <c r="AE374" s="2"/>
      <c r="AF374" s="2"/>
      <c r="AG374" s="2"/>
      <c r="AH374" s="2"/>
      <c r="AI374" s="2"/>
    </row>
    <row r="375" spans="12:35" x14ac:dyDescent="0.2"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5"/>
      <c r="Y375" s="2"/>
      <c r="AA375" s="2"/>
      <c r="AB375" s="2"/>
      <c r="AC375" s="2"/>
      <c r="AD375" s="2"/>
      <c r="AE375" s="2"/>
      <c r="AF375" s="2"/>
      <c r="AG375" s="2"/>
      <c r="AH375" s="2"/>
      <c r="AI375" s="2"/>
    </row>
    <row r="376" spans="12:35" x14ac:dyDescent="0.2"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5"/>
      <c r="Y376" s="2"/>
      <c r="AA376" s="2"/>
      <c r="AB376" s="2"/>
      <c r="AC376" s="2"/>
      <c r="AD376" s="2"/>
      <c r="AE376" s="2"/>
      <c r="AF376" s="2"/>
      <c r="AG376" s="2"/>
      <c r="AH376" s="2"/>
      <c r="AI376" s="2"/>
    </row>
    <row r="377" spans="12:35" x14ac:dyDescent="0.2"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5"/>
      <c r="Y377" s="2"/>
      <c r="AA377" s="2"/>
      <c r="AB377" s="2"/>
      <c r="AC377" s="2"/>
      <c r="AD377" s="2"/>
      <c r="AE377" s="2"/>
      <c r="AF377" s="2"/>
      <c r="AG377" s="2"/>
      <c r="AH377" s="2"/>
      <c r="AI377" s="2"/>
    </row>
    <row r="378" spans="12:35" x14ac:dyDescent="0.2"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5"/>
      <c r="Y378" s="2"/>
      <c r="AA378" s="2"/>
      <c r="AB378" s="2"/>
      <c r="AC378" s="2"/>
      <c r="AD378" s="2"/>
      <c r="AE378" s="2"/>
      <c r="AF378" s="2"/>
      <c r="AG378" s="2"/>
      <c r="AH378" s="2"/>
      <c r="AI378" s="2"/>
    </row>
    <row r="379" spans="12:35" x14ac:dyDescent="0.2"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5"/>
      <c r="Y379" s="2"/>
      <c r="AA379" s="2"/>
      <c r="AB379" s="2"/>
      <c r="AC379" s="2"/>
      <c r="AD379" s="2"/>
      <c r="AE379" s="2"/>
      <c r="AF379" s="2"/>
      <c r="AG379" s="2"/>
      <c r="AH379" s="2"/>
      <c r="AI379" s="2"/>
    </row>
    <row r="380" spans="12:35" x14ac:dyDescent="0.2"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5"/>
      <c r="Y380" s="2"/>
      <c r="AA380" s="2"/>
      <c r="AB380" s="2"/>
      <c r="AC380" s="2"/>
      <c r="AD380" s="2"/>
      <c r="AE380" s="2"/>
      <c r="AF380" s="2"/>
      <c r="AG380" s="2"/>
      <c r="AH380" s="2"/>
      <c r="AI380" s="2"/>
    </row>
    <row r="381" spans="12:35" x14ac:dyDescent="0.2"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5"/>
      <c r="Y381" s="2"/>
      <c r="AA381" s="2"/>
      <c r="AB381" s="2"/>
      <c r="AC381" s="2"/>
      <c r="AD381" s="2"/>
      <c r="AE381" s="2"/>
      <c r="AF381" s="2"/>
      <c r="AG381" s="2"/>
      <c r="AH381" s="2"/>
      <c r="AI381" s="2"/>
    </row>
    <row r="382" spans="12:35" x14ac:dyDescent="0.2"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5"/>
      <c r="Y382" s="2"/>
      <c r="AA382" s="2"/>
      <c r="AB382" s="2"/>
      <c r="AC382" s="2"/>
      <c r="AD382" s="2"/>
      <c r="AE382" s="2"/>
      <c r="AF382" s="2"/>
      <c r="AG382" s="2"/>
      <c r="AH382" s="2"/>
      <c r="AI382" s="2"/>
    </row>
    <row r="383" spans="12:35" x14ac:dyDescent="0.2"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5"/>
      <c r="Y383" s="2"/>
      <c r="AA383" s="2"/>
      <c r="AB383" s="2"/>
      <c r="AC383" s="2"/>
      <c r="AD383" s="2"/>
      <c r="AE383" s="2"/>
      <c r="AF383" s="2"/>
      <c r="AG383" s="2"/>
      <c r="AH383" s="2"/>
      <c r="AI383" s="2"/>
    </row>
    <row r="384" spans="12:35" x14ac:dyDescent="0.2"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5"/>
      <c r="Y384" s="2"/>
      <c r="AA384" s="2"/>
      <c r="AB384" s="2"/>
      <c r="AC384" s="2"/>
      <c r="AD384" s="2"/>
      <c r="AE384" s="2"/>
      <c r="AF384" s="2"/>
      <c r="AG384" s="2"/>
      <c r="AH384" s="2"/>
      <c r="AI384" s="2"/>
    </row>
    <row r="385" spans="12:35" x14ac:dyDescent="0.2"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5"/>
      <c r="Y385" s="2"/>
      <c r="AA385" s="2"/>
      <c r="AB385" s="2"/>
      <c r="AC385" s="2"/>
      <c r="AD385" s="2"/>
      <c r="AE385" s="2"/>
      <c r="AF385" s="2"/>
      <c r="AG385" s="2"/>
      <c r="AH385" s="2"/>
      <c r="AI385" s="2"/>
    </row>
    <row r="386" spans="12:35" x14ac:dyDescent="0.2"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5"/>
      <c r="Y386" s="2"/>
      <c r="AA386" s="2"/>
      <c r="AB386" s="2"/>
      <c r="AC386" s="2"/>
      <c r="AD386" s="2"/>
      <c r="AE386" s="2"/>
      <c r="AF386" s="2"/>
      <c r="AG386" s="2"/>
      <c r="AH386" s="2"/>
      <c r="AI386" s="2"/>
    </row>
    <row r="387" spans="12:35" x14ac:dyDescent="0.2"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5"/>
      <c r="Y387" s="2"/>
      <c r="AA387" s="2"/>
      <c r="AB387" s="2"/>
      <c r="AC387" s="2"/>
      <c r="AD387" s="2"/>
      <c r="AE387" s="2"/>
      <c r="AF387" s="2"/>
      <c r="AG387" s="2"/>
      <c r="AH387" s="2"/>
      <c r="AI387" s="2"/>
    </row>
    <row r="388" spans="12:35" x14ac:dyDescent="0.2"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5"/>
      <c r="Y388" s="2"/>
      <c r="AA388" s="2"/>
      <c r="AB388" s="2"/>
      <c r="AC388" s="2"/>
      <c r="AD388" s="2"/>
      <c r="AE388" s="2"/>
      <c r="AF388" s="2"/>
      <c r="AG388" s="2"/>
      <c r="AH388" s="2"/>
      <c r="AI388" s="2"/>
    </row>
    <row r="389" spans="12:35" x14ac:dyDescent="0.2"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5"/>
      <c r="Y389" s="2"/>
      <c r="AA389" s="2"/>
      <c r="AB389" s="2"/>
      <c r="AC389" s="2"/>
      <c r="AD389" s="2"/>
      <c r="AE389" s="2"/>
      <c r="AF389" s="2"/>
      <c r="AG389" s="2"/>
      <c r="AH389" s="2"/>
      <c r="AI389" s="2"/>
    </row>
    <row r="390" spans="12:35" x14ac:dyDescent="0.2"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5"/>
      <c r="Y390" s="2"/>
      <c r="AA390" s="2"/>
      <c r="AB390" s="2"/>
      <c r="AC390" s="2"/>
      <c r="AD390" s="2"/>
      <c r="AE390" s="2"/>
      <c r="AF390" s="2"/>
      <c r="AG390" s="2"/>
      <c r="AH390" s="2"/>
      <c r="AI390" s="2"/>
    </row>
    <row r="391" spans="12:35" x14ac:dyDescent="0.2"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5"/>
      <c r="Y391" s="2"/>
      <c r="AA391" s="2"/>
      <c r="AB391" s="2"/>
      <c r="AC391" s="2"/>
      <c r="AD391" s="2"/>
      <c r="AE391" s="2"/>
      <c r="AF391" s="2"/>
      <c r="AG391" s="2"/>
      <c r="AH391" s="2"/>
      <c r="AI391" s="2"/>
    </row>
    <row r="392" spans="12:35" x14ac:dyDescent="0.2"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5"/>
      <c r="Y392" s="2"/>
      <c r="AA392" s="2"/>
      <c r="AB392" s="2"/>
      <c r="AC392" s="2"/>
      <c r="AD392" s="2"/>
      <c r="AE392" s="2"/>
      <c r="AF392" s="2"/>
      <c r="AG392" s="2"/>
      <c r="AH392" s="2"/>
      <c r="AI392" s="2"/>
    </row>
    <row r="393" spans="12:35" x14ac:dyDescent="0.2"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5"/>
      <c r="Y393" s="2"/>
      <c r="AA393" s="2"/>
      <c r="AB393" s="2"/>
      <c r="AC393" s="2"/>
      <c r="AD393" s="2"/>
      <c r="AE393" s="2"/>
      <c r="AF393" s="2"/>
      <c r="AG393" s="2"/>
      <c r="AH393" s="2"/>
      <c r="AI393" s="2"/>
    </row>
    <row r="394" spans="12:35" x14ac:dyDescent="0.2"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5"/>
      <c r="Y394" s="2"/>
      <c r="AA394" s="2"/>
      <c r="AB394" s="2"/>
      <c r="AC394" s="2"/>
      <c r="AD394" s="2"/>
      <c r="AE394" s="2"/>
      <c r="AF394" s="2"/>
      <c r="AG394" s="2"/>
      <c r="AH394" s="2"/>
      <c r="AI394" s="2"/>
    </row>
    <row r="395" spans="12:35" x14ac:dyDescent="0.2"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5"/>
      <c r="Y395" s="2"/>
      <c r="AA395" s="2"/>
      <c r="AB395" s="2"/>
      <c r="AC395" s="2"/>
      <c r="AD395" s="2"/>
      <c r="AE395" s="2"/>
      <c r="AF395" s="2"/>
      <c r="AG395" s="2"/>
      <c r="AH395" s="2"/>
      <c r="AI395" s="2"/>
    </row>
    <row r="396" spans="12:35" x14ac:dyDescent="0.2"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5"/>
      <c r="Y396" s="2"/>
      <c r="AA396" s="2"/>
      <c r="AB396" s="2"/>
      <c r="AC396" s="2"/>
      <c r="AD396" s="2"/>
      <c r="AE396" s="2"/>
      <c r="AF396" s="2"/>
      <c r="AG396" s="2"/>
      <c r="AH396" s="2"/>
      <c r="AI396" s="2"/>
    </row>
    <row r="397" spans="12:35" x14ac:dyDescent="0.2"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5"/>
      <c r="Y397" s="2"/>
      <c r="AA397" s="2"/>
      <c r="AB397" s="2"/>
      <c r="AC397" s="2"/>
      <c r="AD397" s="2"/>
      <c r="AE397" s="2"/>
      <c r="AF397" s="2"/>
      <c r="AG397" s="2"/>
      <c r="AH397" s="2"/>
      <c r="AI397" s="2"/>
    </row>
    <row r="398" spans="12:35" x14ac:dyDescent="0.2"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5"/>
      <c r="Y398" s="2"/>
      <c r="AA398" s="2"/>
      <c r="AB398" s="2"/>
      <c r="AC398" s="2"/>
      <c r="AD398" s="2"/>
      <c r="AE398" s="2"/>
      <c r="AF398" s="2"/>
      <c r="AG398" s="2"/>
      <c r="AH398" s="2"/>
      <c r="AI398" s="2"/>
    </row>
    <row r="399" spans="12:35" x14ac:dyDescent="0.2"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5"/>
      <c r="Y399" s="2"/>
      <c r="AA399" s="2"/>
      <c r="AB399" s="2"/>
      <c r="AC399" s="2"/>
      <c r="AD399" s="2"/>
      <c r="AE399" s="2"/>
      <c r="AF399" s="2"/>
      <c r="AG399" s="2"/>
      <c r="AH399" s="2"/>
      <c r="AI399" s="2"/>
    </row>
    <row r="400" spans="12:35" x14ac:dyDescent="0.2"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5"/>
      <c r="Y400" s="2"/>
      <c r="AA400" s="2"/>
      <c r="AB400" s="2"/>
      <c r="AC400" s="2"/>
      <c r="AD400" s="2"/>
      <c r="AE400" s="2"/>
      <c r="AF400" s="2"/>
      <c r="AG400" s="2"/>
      <c r="AH400" s="2"/>
      <c r="AI400" s="2"/>
    </row>
    <row r="401" spans="12:35" x14ac:dyDescent="0.2"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5"/>
      <c r="Y401" s="2"/>
      <c r="AA401" s="2"/>
      <c r="AB401" s="2"/>
      <c r="AC401" s="2"/>
      <c r="AD401" s="2"/>
      <c r="AE401" s="2"/>
      <c r="AF401" s="2"/>
      <c r="AG401" s="2"/>
      <c r="AH401" s="2"/>
      <c r="AI401" s="2"/>
    </row>
    <row r="402" spans="12:35" x14ac:dyDescent="0.2"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5"/>
      <c r="Y402" s="2"/>
      <c r="AA402" s="2"/>
      <c r="AB402" s="2"/>
      <c r="AC402" s="2"/>
      <c r="AD402" s="2"/>
      <c r="AE402" s="2"/>
      <c r="AF402" s="2"/>
      <c r="AG402" s="2"/>
      <c r="AH402" s="2"/>
      <c r="AI402" s="2"/>
    </row>
    <row r="403" spans="12:35" x14ac:dyDescent="0.2"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5"/>
      <c r="Y403" s="2"/>
      <c r="AA403" s="2"/>
      <c r="AB403" s="2"/>
      <c r="AC403" s="2"/>
      <c r="AD403" s="2"/>
      <c r="AE403" s="2"/>
      <c r="AF403" s="2"/>
      <c r="AG403" s="2"/>
      <c r="AH403" s="2"/>
      <c r="AI403" s="2"/>
    </row>
    <row r="404" spans="12:35" x14ac:dyDescent="0.2"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5"/>
      <c r="Y404" s="2"/>
      <c r="AA404" s="2"/>
      <c r="AB404" s="2"/>
      <c r="AC404" s="2"/>
      <c r="AD404" s="2"/>
      <c r="AE404" s="2"/>
      <c r="AF404" s="2"/>
      <c r="AG404" s="2"/>
      <c r="AH404" s="2"/>
      <c r="AI404" s="2"/>
    </row>
    <row r="405" spans="12:35" x14ac:dyDescent="0.2"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5"/>
      <c r="Y405" s="2"/>
      <c r="AA405" s="2"/>
      <c r="AB405" s="2"/>
      <c r="AC405" s="2"/>
      <c r="AD405" s="2"/>
      <c r="AE405" s="2"/>
      <c r="AF405" s="2"/>
      <c r="AG405" s="2"/>
      <c r="AH405" s="2"/>
      <c r="AI405" s="2"/>
    </row>
    <row r="406" spans="12:35" x14ac:dyDescent="0.2"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5"/>
      <c r="Y406" s="2"/>
      <c r="AA406" s="2"/>
      <c r="AB406" s="2"/>
      <c r="AC406" s="2"/>
      <c r="AD406" s="2"/>
      <c r="AE406" s="2"/>
      <c r="AF406" s="2"/>
      <c r="AG406" s="2"/>
      <c r="AH406" s="2"/>
      <c r="AI406" s="2"/>
    </row>
    <row r="407" spans="12:35" x14ac:dyDescent="0.2"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5"/>
      <c r="Y407" s="2"/>
      <c r="AA407" s="2"/>
      <c r="AB407" s="2"/>
      <c r="AC407" s="2"/>
      <c r="AD407" s="2"/>
      <c r="AE407" s="2"/>
      <c r="AF407" s="2"/>
      <c r="AG407" s="2"/>
      <c r="AH407" s="2"/>
      <c r="AI407" s="2"/>
    </row>
    <row r="408" spans="12:35" x14ac:dyDescent="0.2"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5"/>
      <c r="Y408" s="2"/>
      <c r="AA408" s="2"/>
      <c r="AB408" s="2"/>
      <c r="AC408" s="2"/>
      <c r="AD408" s="2"/>
      <c r="AE408" s="2"/>
      <c r="AF408" s="2"/>
      <c r="AG408" s="2"/>
      <c r="AH408" s="2"/>
      <c r="AI408" s="2"/>
    </row>
    <row r="409" spans="12:35" x14ac:dyDescent="0.2"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5"/>
      <c r="Y409" s="2"/>
      <c r="AA409" s="2"/>
      <c r="AB409" s="2"/>
      <c r="AC409" s="2"/>
      <c r="AD409" s="2"/>
      <c r="AE409" s="2"/>
      <c r="AF409" s="2"/>
      <c r="AG409" s="2"/>
      <c r="AH409" s="2"/>
      <c r="AI409" s="2"/>
    </row>
    <row r="410" spans="12:35" x14ac:dyDescent="0.2"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5"/>
      <c r="Y410" s="2"/>
      <c r="AA410" s="2"/>
      <c r="AB410" s="2"/>
      <c r="AC410" s="2"/>
      <c r="AD410" s="2"/>
      <c r="AE410" s="2"/>
      <c r="AF410" s="2"/>
      <c r="AG410" s="2"/>
      <c r="AH410" s="2"/>
      <c r="AI410" s="2"/>
    </row>
    <row r="411" spans="12:35" x14ac:dyDescent="0.2"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5"/>
      <c r="Y411" s="2"/>
      <c r="AA411" s="2"/>
      <c r="AB411" s="2"/>
      <c r="AC411" s="2"/>
      <c r="AD411" s="2"/>
      <c r="AE411" s="2"/>
      <c r="AF411" s="2"/>
      <c r="AG411" s="2"/>
      <c r="AH411" s="2"/>
      <c r="AI411" s="2"/>
    </row>
    <row r="412" spans="12:35" x14ac:dyDescent="0.2"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5"/>
      <c r="Y412" s="2"/>
      <c r="AA412" s="2"/>
      <c r="AB412" s="2"/>
      <c r="AC412" s="2"/>
      <c r="AD412" s="2"/>
      <c r="AE412" s="2"/>
      <c r="AF412" s="2"/>
      <c r="AG412" s="2"/>
      <c r="AH412" s="2"/>
      <c r="AI412" s="2"/>
    </row>
    <row r="413" spans="12:35" x14ac:dyDescent="0.2"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5"/>
      <c r="Y413" s="2"/>
      <c r="AA413" s="2"/>
      <c r="AB413" s="2"/>
      <c r="AC413" s="2"/>
      <c r="AD413" s="2"/>
      <c r="AE413" s="2"/>
      <c r="AF413" s="2"/>
      <c r="AG413" s="2"/>
      <c r="AH413" s="2"/>
      <c r="AI413" s="2"/>
    </row>
    <row r="414" spans="12:35" x14ac:dyDescent="0.2"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5"/>
      <c r="Y414" s="2"/>
      <c r="AA414" s="2"/>
      <c r="AB414" s="2"/>
      <c r="AC414" s="2"/>
      <c r="AD414" s="2"/>
      <c r="AE414" s="2"/>
      <c r="AF414" s="2"/>
      <c r="AG414" s="2"/>
      <c r="AH414" s="2"/>
      <c r="AI414" s="2"/>
    </row>
    <row r="415" spans="12:35" x14ac:dyDescent="0.2"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5"/>
      <c r="Y415" s="2"/>
      <c r="AA415" s="2"/>
      <c r="AB415" s="2"/>
      <c r="AC415" s="2"/>
      <c r="AD415" s="2"/>
      <c r="AE415" s="2"/>
      <c r="AF415" s="2"/>
      <c r="AG415" s="2"/>
      <c r="AH415" s="2"/>
      <c r="AI415" s="2"/>
    </row>
    <row r="416" spans="12:35" x14ac:dyDescent="0.2"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5"/>
      <c r="Y416" s="2"/>
      <c r="AA416" s="2"/>
      <c r="AB416" s="2"/>
      <c r="AC416" s="2"/>
      <c r="AD416" s="2"/>
      <c r="AE416" s="2"/>
      <c r="AF416" s="2"/>
      <c r="AG416" s="2"/>
      <c r="AH416" s="2"/>
      <c r="AI416" s="2"/>
    </row>
    <row r="417" spans="12:35" x14ac:dyDescent="0.2"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5"/>
      <c r="Y417" s="2"/>
      <c r="AA417" s="2"/>
      <c r="AB417" s="2"/>
      <c r="AC417" s="2"/>
      <c r="AD417" s="2"/>
      <c r="AE417" s="2"/>
      <c r="AF417" s="2"/>
      <c r="AG417" s="2"/>
      <c r="AH417" s="2"/>
      <c r="AI417" s="2"/>
    </row>
    <row r="418" spans="12:35" x14ac:dyDescent="0.2"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5"/>
      <c r="Y418" s="2"/>
      <c r="AA418" s="2"/>
      <c r="AB418" s="2"/>
      <c r="AC418" s="2"/>
      <c r="AD418" s="2"/>
      <c r="AE418" s="2"/>
      <c r="AF418" s="2"/>
      <c r="AG418" s="2"/>
      <c r="AH418" s="2"/>
      <c r="AI418" s="2"/>
    </row>
    <row r="419" spans="12:35" x14ac:dyDescent="0.2"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5"/>
      <c r="Y419" s="2"/>
      <c r="AA419" s="2"/>
      <c r="AB419" s="2"/>
      <c r="AC419" s="2"/>
      <c r="AD419" s="2"/>
      <c r="AE419" s="2"/>
      <c r="AF419" s="2"/>
      <c r="AG419" s="2"/>
      <c r="AH419" s="2"/>
      <c r="AI419" s="2"/>
    </row>
    <row r="420" spans="12:35" x14ac:dyDescent="0.2"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5"/>
      <c r="Y420" s="2"/>
      <c r="AA420" s="2"/>
      <c r="AB420" s="2"/>
      <c r="AC420" s="2"/>
      <c r="AD420" s="2"/>
      <c r="AE420" s="2"/>
      <c r="AF420" s="2"/>
      <c r="AG420" s="2"/>
      <c r="AH420" s="2"/>
      <c r="AI420" s="2"/>
    </row>
    <row r="421" spans="12:35" x14ac:dyDescent="0.2"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5"/>
      <c r="Y421" s="2"/>
      <c r="AA421" s="2"/>
      <c r="AB421" s="2"/>
      <c r="AC421" s="2"/>
      <c r="AD421" s="2"/>
      <c r="AE421" s="2"/>
      <c r="AF421" s="2"/>
      <c r="AG421" s="2"/>
      <c r="AH421" s="2"/>
      <c r="AI421" s="2"/>
    </row>
    <row r="422" spans="12:35" x14ac:dyDescent="0.2"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5"/>
      <c r="Y422" s="2"/>
      <c r="AA422" s="2"/>
      <c r="AB422" s="2"/>
      <c r="AC422" s="2"/>
      <c r="AD422" s="2"/>
      <c r="AE422" s="2"/>
      <c r="AF422" s="2"/>
      <c r="AG422" s="2"/>
      <c r="AH422" s="2"/>
      <c r="AI422" s="2"/>
    </row>
    <row r="423" spans="12:35" x14ac:dyDescent="0.2"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5"/>
      <c r="Y423" s="2"/>
      <c r="AA423" s="2"/>
      <c r="AB423" s="2"/>
      <c r="AC423" s="2"/>
      <c r="AD423" s="2"/>
      <c r="AE423" s="2"/>
      <c r="AF423" s="2"/>
      <c r="AG423" s="2"/>
      <c r="AH423" s="2"/>
      <c r="AI423" s="2"/>
    </row>
    <row r="424" spans="12:35" x14ac:dyDescent="0.2"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5"/>
      <c r="Y424" s="2"/>
      <c r="AA424" s="2"/>
      <c r="AB424" s="2"/>
      <c r="AC424" s="2"/>
      <c r="AD424" s="2"/>
      <c r="AE424" s="2"/>
      <c r="AF424" s="2"/>
      <c r="AG424" s="2"/>
      <c r="AH424" s="2"/>
      <c r="AI424" s="2"/>
    </row>
    <row r="425" spans="12:35" x14ac:dyDescent="0.2"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5"/>
      <c r="Y425" s="2"/>
      <c r="AA425" s="2"/>
      <c r="AB425" s="2"/>
      <c r="AC425" s="2"/>
      <c r="AD425" s="2"/>
      <c r="AE425" s="2"/>
      <c r="AF425" s="2"/>
      <c r="AG425" s="2"/>
      <c r="AH425" s="2"/>
      <c r="AI425" s="2"/>
    </row>
    <row r="426" spans="12:35" x14ac:dyDescent="0.2"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5"/>
      <c r="Y426" s="2"/>
      <c r="AA426" s="2"/>
      <c r="AB426" s="2"/>
      <c r="AC426" s="2"/>
      <c r="AD426" s="2"/>
      <c r="AE426" s="2"/>
      <c r="AF426" s="2"/>
      <c r="AG426" s="2"/>
      <c r="AH426" s="2"/>
      <c r="AI426" s="2"/>
    </row>
    <row r="427" spans="12:35" x14ac:dyDescent="0.2"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5"/>
      <c r="Y427" s="2"/>
      <c r="AA427" s="2"/>
      <c r="AB427" s="2"/>
      <c r="AC427" s="2"/>
      <c r="AD427" s="2"/>
      <c r="AE427" s="2"/>
      <c r="AF427" s="2"/>
      <c r="AG427" s="2"/>
      <c r="AH427" s="2"/>
      <c r="AI427" s="2"/>
    </row>
    <row r="428" spans="12:35" x14ac:dyDescent="0.2"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5"/>
      <c r="Y428" s="2"/>
      <c r="AA428" s="2"/>
      <c r="AB428" s="2"/>
      <c r="AC428" s="2"/>
      <c r="AD428" s="2"/>
      <c r="AE428" s="2"/>
      <c r="AF428" s="2"/>
      <c r="AG428" s="2"/>
      <c r="AH428" s="2"/>
      <c r="AI428" s="2"/>
    </row>
    <row r="429" spans="12:35" x14ac:dyDescent="0.2"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5"/>
      <c r="Y429" s="2"/>
      <c r="AA429" s="2"/>
      <c r="AB429" s="2"/>
      <c r="AC429" s="2"/>
      <c r="AD429" s="2"/>
      <c r="AE429" s="2"/>
      <c r="AF429" s="2"/>
      <c r="AG429" s="2"/>
      <c r="AH429" s="2"/>
      <c r="AI429" s="2"/>
    </row>
    <row r="430" spans="12:35" x14ac:dyDescent="0.2"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5"/>
      <c r="Y430" s="2"/>
      <c r="AA430" s="2"/>
      <c r="AB430" s="2"/>
      <c r="AC430" s="2"/>
      <c r="AD430" s="2"/>
      <c r="AE430" s="2"/>
      <c r="AF430" s="2"/>
      <c r="AG430" s="2"/>
      <c r="AH430" s="2"/>
      <c r="AI430" s="2"/>
    </row>
    <row r="431" spans="12:35" x14ac:dyDescent="0.2"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5"/>
      <c r="Y431" s="2"/>
      <c r="AA431" s="2"/>
      <c r="AB431" s="2"/>
      <c r="AC431" s="2"/>
      <c r="AD431" s="2"/>
      <c r="AE431" s="2"/>
      <c r="AF431" s="2"/>
      <c r="AG431" s="2"/>
      <c r="AH431" s="2"/>
      <c r="AI431" s="2"/>
    </row>
    <row r="432" spans="12:35" x14ac:dyDescent="0.2"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5"/>
      <c r="Y432" s="2"/>
      <c r="AA432" s="2"/>
      <c r="AB432" s="2"/>
      <c r="AC432" s="2"/>
      <c r="AD432" s="2"/>
      <c r="AE432" s="2"/>
      <c r="AF432" s="2"/>
      <c r="AG432" s="2"/>
      <c r="AH432" s="2"/>
      <c r="AI432" s="2"/>
    </row>
    <row r="433" spans="12:35" x14ac:dyDescent="0.2"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5"/>
      <c r="Y433" s="2"/>
      <c r="AA433" s="2"/>
      <c r="AB433" s="2"/>
      <c r="AC433" s="2"/>
      <c r="AD433" s="2"/>
      <c r="AE433" s="2"/>
      <c r="AF433" s="2"/>
      <c r="AG433" s="2"/>
      <c r="AH433" s="2"/>
      <c r="AI433" s="2"/>
    </row>
    <row r="434" spans="12:35" x14ac:dyDescent="0.2"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5"/>
      <c r="Y434" s="2"/>
      <c r="AA434" s="2"/>
      <c r="AB434" s="2"/>
      <c r="AC434" s="2"/>
      <c r="AD434" s="2"/>
      <c r="AE434" s="2"/>
      <c r="AF434" s="2"/>
      <c r="AG434" s="2"/>
      <c r="AH434" s="2"/>
      <c r="AI434" s="2"/>
    </row>
    <row r="435" spans="12:35" x14ac:dyDescent="0.2"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5"/>
      <c r="Y435" s="2"/>
      <c r="AA435" s="2"/>
      <c r="AB435" s="2"/>
      <c r="AC435" s="2"/>
      <c r="AD435" s="2"/>
      <c r="AE435" s="2"/>
      <c r="AF435" s="2"/>
      <c r="AG435" s="2"/>
      <c r="AH435" s="2"/>
      <c r="AI435" s="2"/>
    </row>
    <row r="436" spans="12:35" x14ac:dyDescent="0.2"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5"/>
      <c r="Y436" s="2"/>
      <c r="AA436" s="2"/>
      <c r="AB436" s="2"/>
      <c r="AC436" s="2"/>
      <c r="AD436" s="2"/>
      <c r="AE436" s="2"/>
      <c r="AF436" s="2"/>
      <c r="AG436" s="2"/>
      <c r="AH436" s="2"/>
      <c r="AI436" s="2"/>
    </row>
    <row r="437" spans="12:35" x14ac:dyDescent="0.2"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5"/>
      <c r="Y437" s="2"/>
      <c r="AA437" s="2"/>
      <c r="AB437" s="2"/>
      <c r="AC437" s="2"/>
      <c r="AD437" s="2"/>
      <c r="AE437" s="2"/>
      <c r="AF437" s="2"/>
      <c r="AG437" s="2"/>
      <c r="AH437" s="2"/>
      <c r="AI437" s="2"/>
    </row>
    <row r="438" spans="12:35" x14ac:dyDescent="0.2"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5"/>
      <c r="Y438" s="2"/>
      <c r="AA438" s="2"/>
      <c r="AB438" s="2"/>
      <c r="AC438" s="2"/>
      <c r="AD438" s="2"/>
      <c r="AE438" s="2"/>
      <c r="AF438" s="2"/>
      <c r="AG438" s="2"/>
      <c r="AH438" s="2"/>
      <c r="AI438" s="2"/>
    </row>
    <row r="439" spans="12:35" x14ac:dyDescent="0.2"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5"/>
      <c r="Y439" s="2"/>
      <c r="AA439" s="2"/>
      <c r="AB439" s="2"/>
      <c r="AC439" s="2"/>
      <c r="AD439" s="2"/>
      <c r="AE439" s="2"/>
      <c r="AF439" s="2"/>
      <c r="AG439" s="2"/>
      <c r="AH439" s="2"/>
      <c r="AI439" s="2"/>
    </row>
    <row r="440" spans="12:35" x14ac:dyDescent="0.2"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5"/>
      <c r="Y440" s="2"/>
      <c r="AA440" s="2"/>
      <c r="AB440" s="2"/>
      <c r="AC440" s="2"/>
      <c r="AD440" s="2"/>
      <c r="AE440" s="2"/>
      <c r="AF440" s="2"/>
      <c r="AG440" s="2"/>
      <c r="AH440" s="2"/>
      <c r="AI440" s="2"/>
    </row>
    <row r="441" spans="12:35" x14ac:dyDescent="0.2"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5"/>
      <c r="Y441" s="2"/>
      <c r="AA441" s="2"/>
      <c r="AB441" s="2"/>
      <c r="AC441" s="2"/>
      <c r="AD441" s="2"/>
      <c r="AE441" s="2"/>
      <c r="AF441" s="2"/>
      <c r="AG441" s="2"/>
      <c r="AH441" s="2"/>
      <c r="AI441" s="2"/>
    </row>
    <row r="442" spans="12:35" x14ac:dyDescent="0.2"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5"/>
      <c r="Y442" s="2"/>
      <c r="AA442" s="2"/>
      <c r="AB442" s="2"/>
      <c r="AC442" s="2"/>
      <c r="AD442" s="2"/>
      <c r="AE442" s="2"/>
      <c r="AF442" s="2"/>
      <c r="AG442" s="2"/>
      <c r="AH442" s="2"/>
      <c r="AI442" s="2"/>
    </row>
    <row r="443" spans="12:35" x14ac:dyDescent="0.2"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5"/>
      <c r="Y443" s="2"/>
      <c r="AA443" s="2"/>
      <c r="AB443" s="2"/>
      <c r="AC443" s="2"/>
      <c r="AD443" s="2"/>
      <c r="AE443" s="2"/>
      <c r="AF443" s="2"/>
      <c r="AG443" s="2"/>
      <c r="AH443" s="2"/>
      <c r="AI443" s="2"/>
    </row>
    <row r="444" spans="12:35" x14ac:dyDescent="0.2"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5"/>
      <c r="Y444" s="2"/>
      <c r="AA444" s="2"/>
      <c r="AB444" s="2"/>
      <c r="AC444" s="2"/>
      <c r="AD444" s="2"/>
      <c r="AE444" s="2"/>
      <c r="AF444" s="2"/>
      <c r="AG444" s="2"/>
      <c r="AH444" s="2"/>
      <c r="AI444" s="2"/>
    </row>
    <row r="445" spans="12:35" x14ac:dyDescent="0.2"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5"/>
      <c r="Y445" s="2"/>
      <c r="AA445" s="2"/>
      <c r="AB445" s="2"/>
      <c r="AC445" s="2"/>
      <c r="AD445" s="2"/>
      <c r="AE445" s="2"/>
      <c r="AF445" s="2"/>
      <c r="AG445" s="2"/>
      <c r="AH445" s="2"/>
      <c r="AI445" s="2"/>
    </row>
    <row r="446" spans="12:35" x14ac:dyDescent="0.2"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5"/>
      <c r="Y446" s="2"/>
      <c r="AA446" s="2"/>
      <c r="AB446" s="2"/>
      <c r="AC446" s="2"/>
      <c r="AD446" s="2"/>
      <c r="AE446" s="2"/>
      <c r="AF446" s="2"/>
      <c r="AG446" s="2"/>
      <c r="AH446" s="2"/>
      <c r="AI446" s="2"/>
    </row>
    <row r="447" spans="12:35" x14ac:dyDescent="0.2"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5"/>
      <c r="Y447" s="2"/>
      <c r="AA447" s="2"/>
      <c r="AB447" s="2"/>
      <c r="AC447" s="2"/>
      <c r="AD447" s="2"/>
      <c r="AE447" s="2"/>
      <c r="AF447" s="2"/>
      <c r="AG447" s="2"/>
      <c r="AH447" s="2"/>
      <c r="AI447" s="2"/>
    </row>
    <row r="448" spans="12:35" x14ac:dyDescent="0.2"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5"/>
      <c r="Y448" s="2"/>
      <c r="AA448" s="2"/>
      <c r="AB448" s="2"/>
      <c r="AC448" s="2"/>
      <c r="AD448" s="2"/>
      <c r="AE448" s="2"/>
      <c r="AF448" s="2"/>
      <c r="AG448" s="2"/>
      <c r="AH448" s="2"/>
      <c r="AI448" s="2"/>
    </row>
    <row r="449" spans="12:35" x14ac:dyDescent="0.2"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5"/>
      <c r="Y449" s="2"/>
      <c r="AA449" s="2"/>
      <c r="AB449" s="2"/>
      <c r="AC449" s="2"/>
      <c r="AD449" s="2"/>
      <c r="AE449" s="2"/>
      <c r="AF449" s="2"/>
      <c r="AG449" s="2"/>
      <c r="AH449" s="2"/>
      <c r="AI449" s="2"/>
    </row>
    <row r="450" spans="12:35" x14ac:dyDescent="0.2"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5"/>
      <c r="Y450" s="2"/>
      <c r="AA450" s="2"/>
      <c r="AB450" s="2"/>
      <c r="AC450" s="2"/>
      <c r="AD450" s="2"/>
      <c r="AE450" s="2"/>
      <c r="AF450" s="2"/>
      <c r="AG450" s="2"/>
      <c r="AH450" s="2"/>
      <c r="AI450" s="2"/>
    </row>
    <row r="451" spans="12:35" x14ac:dyDescent="0.2"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5"/>
      <c r="Y451" s="2"/>
      <c r="AA451" s="2"/>
      <c r="AB451" s="2"/>
      <c r="AC451" s="2"/>
      <c r="AD451" s="2"/>
      <c r="AE451" s="2"/>
      <c r="AF451" s="2"/>
      <c r="AG451" s="2"/>
      <c r="AH451" s="2"/>
      <c r="AI451" s="2"/>
    </row>
    <row r="452" spans="12:35" x14ac:dyDescent="0.2"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5"/>
      <c r="Y452" s="2"/>
      <c r="AA452" s="2"/>
      <c r="AB452" s="2"/>
      <c r="AC452" s="2"/>
      <c r="AD452" s="2"/>
      <c r="AE452" s="2"/>
      <c r="AF452" s="2"/>
      <c r="AG452" s="2"/>
      <c r="AH452" s="2"/>
      <c r="AI452" s="2"/>
    </row>
    <row r="453" spans="12:35" x14ac:dyDescent="0.2"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5"/>
      <c r="Y453" s="2"/>
      <c r="AA453" s="2"/>
      <c r="AB453" s="2"/>
      <c r="AC453" s="2"/>
      <c r="AD453" s="2"/>
      <c r="AE453" s="2"/>
      <c r="AF453" s="2"/>
      <c r="AG453" s="2"/>
      <c r="AH453" s="2"/>
      <c r="AI453" s="2"/>
    </row>
    <row r="454" spans="12:35" x14ac:dyDescent="0.2"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5"/>
      <c r="Y454" s="2"/>
      <c r="AA454" s="2"/>
      <c r="AB454" s="2"/>
      <c r="AC454" s="2"/>
      <c r="AD454" s="2"/>
      <c r="AE454" s="2"/>
      <c r="AF454" s="2"/>
      <c r="AG454" s="2"/>
      <c r="AH454" s="2"/>
      <c r="AI454" s="2"/>
    </row>
    <row r="455" spans="12:35" x14ac:dyDescent="0.2"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5"/>
      <c r="Y455" s="2"/>
      <c r="AA455" s="2"/>
      <c r="AB455" s="2"/>
      <c r="AC455" s="2"/>
      <c r="AD455" s="2"/>
      <c r="AE455" s="2"/>
      <c r="AF455" s="2"/>
      <c r="AG455" s="2"/>
      <c r="AH455" s="2"/>
      <c r="AI455" s="2"/>
    </row>
    <row r="456" spans="12:35" x14ac:dyDescent="0.2"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5"/>
      <c r="Y456" s="2"/>
      <c r="AA456" s="2"/>
      <c r="AB456" s="2"/>
      <c r="AC456" s="2"/>
      <c r="AD456" s="2"/>
      <c r="AE456" s="2"/>
      <c r="AF456" s="2"/>
      <c r="AG456" s="2"/>
      <c r="AH456" s="2"/>
      <c r="AI456" s="2"/>
    </row>
    <row r="457" spans="12:35" x14ac:dyDescent="0.2"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5"/>
      <c r="Y457" s="2"/>
      <c r="AA457" s="2"/>
      <c r="AB457" s="2"/>
      <c r="AC457" s="2"/>
      <c r="AD457" s="2"/>
      <c r="AE457" s="2"/>
      <c r="AF457" s="2"/>
      <c r="AG457" s="2"/>
      <c r="AH457" s="2"/>
      <c r="AI457" s="2"/>
    </row>
    <row r="458" spans="12:35" x14ac:dyDescent="0.2"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5"/>
      <c r="Y458" s="2"/>
      <c r="AA458" s="2"/>
      <c r="AB458" s="2"/>
      <c r="AC458" s="2"/>
      <c r="AD458" s="2"/>
      <c r="AE458" s="2"/>
      <c r="AF458" s="2"/>
      <c r="AG458" s="2"/>
      <c r="AH458" s="2"/>
      <c r="AI458" s="2"/>
    </row>
    <row r="459" spans="12:35" x14ac:dyDescent="0.2"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5"/>
      <c r="Y459" s="2"/>
      <c r="AA459" s="2"/>
      <c r="AB459" s="2"/>
      <c r="AC459" s="2"/>
      <c r="AD459" s="2"/>
      <c r="AE459" s="2"/>
      <c r="AF459" s="2"/>
      <c r="AG459" s="2"/>
      <c r="AH459" s="2"/>
      <c r="AI459" s="2"/>
    </row>
    <row r="460" spans="12:35" x14ac:dyDescent="0.2"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5"/>
      <c r="Y460" s="2"/>
      <c r="AA460" s="2"/>
      <c r="AB460" s="2"/>
      <c r="AC460" s="2"/>
      <c r="AD460" s="2"/>
      <c r="AE460" s="2"/>
      <c r="AF460" s="2"/>
      <c r="AG460" s="2"/>
      <c r="AH460" s="2"/>
      <c r="AI460" s="2"/>
    </row>
    <row r="461" spans="12:35" x14ac:dyDescent="0.2"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5"/>
      <c r="Y461" s="2"/>
      <c r="AA461" s="2"/>
      <c r="AB461" s="2"/>
      <c r="AC461" s="2"/>
      <c r="AD461" s="2"/>
      <c r="AE461" s="2"/>
      <c r="AF461" s="2"/>
      <c r="AG461" s="2"/>
      <c r="AH461" s="2"/>
      <c r="AI461" s="2"/>
    </row>
    <row r="462" spans="12:35" x14ac:dyDescent="0.2"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5"/>
      <c r="Y462" s="2"/>
      <c r="AA462" s="2"/>
      <c r="AB462" s="2"/>
      <c r="AC462" s="2"/>
      <c r="AD462" s="2"/>
      <c r="AE462" s="2"/>
      <c r="AF462" s="2"/>
      <c r="AG462" s="2"/>
      <c r="AH462" s="2"/>
      <c r="AI462" s="2"/>
    </row>
    <row r="463" spans="12:35" x14ac:dyDescent="0.2"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5"/>
      <c r="Y463" s="2"/>
      <c r="AA463" s="2"/>
      <c r="AB463" s="2"/>
      <c r="AC463" s="2"/>
      <c r="AD463" s="2"/>
      <c r="AE463" s="2"/>
      <c r="AF463" s="2"/>
      <c r="AG463" s="2"/>
      <c r="AH463" s="2"/>
      <c r="AI463" s="2"/>
    </row>
    <row r="464" spans="12:35" x14ac:dyDescent="0.2"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5"/>
      <c r="Y464" s="2"/>
      <c r="AA464" s="2"/>
      <c r="AB464" s="2"/>
      <c r="AC464" s="2"/>
      <c r="AD464" s="2"/>
      <c r="AE464" s="2"/>
      <c r="AF464" s="2"/>
      <c r="AG464" s="2"/>
      <c r="AH464" s="2"/>
      <c r="AI464" s="2"/>
    </row>
    <row r="465" spans="12:35" x14ac:dyDescent="0.2"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5"/>
      <c r="Y465" s="2"/>
      <c r="AA465" s="2"/>
      <c r="AB465" s="2"/>
      <c r="AC465" s="2"/>
      <c r="AD465" s="2"/>
      <c r="AE465" s="2"/>
      <c r="AF465" s="2"/>
      <c r="AG465" s="2"/>
      <c r="AH465" s="2"/>
      <c r="AI465" s="2"/>
    </row>
    <row r="466" spans="12:35" x14ac:dyDescent="0.2"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5"/>
      <c r="Y466" s="2"/>
      <c r="AA466" s="2"/>
      <c r="AB466" s="2"/>
      <c r="AC466" s="2"/>
      <c r="AD466" s="2"/>
      <c r="AE466" s="2"/>
      <c r="AF466" s="2"/>
      <c r="AG466" s="2"/>
      <c r="AH466" s="2"/>
      <c r="AI466" s="2"/>
    </row>
    <row r="467" spans="12:35" x14ac:dyDescent="0.2"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5"/>
      <c r="Y467" s="2"/>
      <c r="AA467" s="2"/>
      <c r="AB467" s="2"/>
      <c r="AC467" s="2"/>
      <c r="AD467" s="2"/>
      <c r="AE467" s="2"/>
      <c r="AF467" s="2"/>
      <c r="AG467" s="2"/>
      <c r="AH467" s="2"/>
      <c r="AI467" s="2"/>
    </row>
    <row r="468" spans="12:35" x14ac:dyDescent="0.2"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5"/>
      <c r="Y468" s="2"/>
      <c r="AA468" s="2"/>
      <c r="AB468" s="2"/>
      <c r="AC468" s="2"/>
      <c r="AD468" s="2"/>
      <c r="AE468" s="2"/>
      <c r="AF468" s="2"/>
      <c r="AG468" s="2"/>
      <c r="AH468" s="2"/>
      <c r="AI468" s="2"/>
    </row>
    <row r="469" spans="12:35" x14ac:dyDescent="0.2"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5"/>
      <c r="Y469" s="2"/>
      <c r="AA469" s="2"/>
      <c r="AB469" s="2"/>
      <c r="AC469" s="2"/>
      <c r="AD469" s="2"/>
      <c r="AE469" s="2"/>
      <c r="AF469" s="2"/>
      <c r="AG469" s="2"/>
      <c r="AH469" s="2"/>
      <c r="AI469" s="2"/>
    </row>
    <row r="470" spans="12:35" x14ac:dyDescent="0.2"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5"/>
      <c r="Y470" s="2"/>
      <c r="AA470" s="2"/>
      <c r="AB470" s="2"/>
      <c r="AC470" s="2"/>
      <c r="AD470" s="2"/>
      <c r="AE470" s="2"/>
      <c r="AF470" s="2"/>
      <c r="AG470" s="2"/>
      <c r="AH470" s="2"/>
      <c r="AI470" s="2"/>
    </row>
    <row r="471" spans="12:35" x14ac:dyDescent="0.2"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5"/>
      <c r="Y471" s="2"/>
      <c r="AA471" s="2"/>
      <c r="AB471" s="2"/>
      <c r="AC471" s="2"/>
      <c r="AD471" s="2"/>
      <c r="AE471" s="2"/>
      <c r="AF471" s="2"/>
      <c r="AG471" s="2"/>
      <c r="AH471" s="2"/>
      <c r="AI471" s="2"/>
    </row>
    <row r="472" spans="12:35" x14ac:dyDescent="0.2"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5"/>
      <c r="Y472" s="2"/>
      <c r="AA472" s="2"/>
      <c r="AB472" s="2"/>
      <c r="AC472" s="2"/>
      <c r="AD472" s="2"/>
      <c r="AE472" s="2"/>
      <c r="AF472" s="2"/>
      <c r="AG472" s="2"/>
      <c r="AH472" s="2"/>
      <c r="AI472" s="2"/>
    </row>
    <row r="473" spans="12:35" x14ac:dyDescent="0.2"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5"/>
      <c r="Y473" s="2"/>
      <c r="AA473" s="2"/>
      <c r="AB473" s="2"/>
      <c r="AC473" s="2"/>
      <c r="AD473" s="2"/>
      <c r="AE473" s="2"/>
      <c r="AF473" s="2"/>
      <c r="AG473" s="2"/>
      <c r="AH473" s="2"/>
      <c r="AI473" s="2"/>
    </row>
    <row r="474" spans="12:35" x14ac:dyDescent="0.2"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5"/>
      <c r="Y474" s="2"/>
      <c r="AA474" s="2"/>
      <c r="AB474" s="2"/>
      <c r="AC474" s="2"/>
      <c r="AD474" s="2"/>
      <c r="AE474" s="2"/>
      <c r="AF474" s="2"/>
      <c r="AG474" s="2"/>
      <c r="AH474" s="2"/>
      <c r="AI474" s="2"/>
    </row>
    <row r="475" spans="12:35" x14ac:dyDescent="0.2"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5"/>
      <c r="Y475" s="2"/>
      <c r="AA475" s="2"/>
      <c r="AB475" s="2"/>
      <c r="AC475" s="2"/>
      <c r="AD475" s="2"/>
      <c r="AE475" s="2"/>
      <c r="AF475" s="2"/>
      <c r="AG475" s="2"/>
      <c r="AH475" s="2"/>
      <c r="AI475" s="2"/>
    </row>
    <row r="476" spans="12:35" x14ac:dyDescent="0.2"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5"/>
      <c r="Y476" s="2"/>
      <c r="AA476" s="2"/>
      <c r="AB476" s="2"/>
      <c r="AC476" s="2"/>
      <c r="AD476" s="2"/>
      <c r="AE476" s="2"/>
      <c r="AF476" s="2"/>
      <c r="AG476" s="2"/>
      <c r="AH476" s="2"/>
      <c r="AI476" s="2"/>
    </row>
    <row r="477" spans="12:35" x14ac:dyDescent="0.2"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5"/>
      <c r="Y477" s="2"/>
      <c r="AA477" s="2"/>
      <c r="AB477" s="2"/>
      <c r="AC477" s="2"/>
      <c r="AD477" s="2"/>
      <c r="AE477" s="2"/>
      <c r="AF477" s="2"/>
      <c r="AG477" s="2"/>
      <c r="AH477" s="2"/>
      <c r="AI477" s="2"/>
    </row>
    <row r="478" spans="12:35" x14ac:dyDescent="0.2"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5"/>
      <c r="Y478" s="2"/>
      <c r="AA478" s="2"/>
      <c r="AB478" s="2"/>
      <c r="AC478" s="2"/>
      <c r="AD478" s="2"/>
      <c r="AE478" s="2"/>
      <c r="AF478" s="2"/>
      <c r="AG478" s="2"/>
      <c r="AH478" s="2"/>
      <c r="AI478" s="2"/>
    </row>
    <row r="479" spans="12:35" x14ac:dyDescent="0.2"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5"/>
      <c r="Y479" s="2"/>
      <c r="AA479" s="2"/>
      <c r="AB479" s="2"/>
      <c r="AC479" s="2"/>
      <c r="AD479" s="2"/>
      <c r="AE479" s="2"/>
      <c r="AF479" s="2"/>
      <c r="AG479" s="2"/>
      <c r="AH479" s="2"/>
      <c r="AI479" s="2"/>
    </row>
    <row r="480" spans="12:35" x14ac:dyDescent="0.2"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5"/>
      <c r="Y480" s="2"/>
      <c r="AA480" s="2"/>
      <c r="AB480" s="2"/>
      <c r="AC480" s="2"/>
      <c r="AD480" s="2"/>
      <c r="AE480" s="2"/>
      <c r="AF480" s="2"/>
      <c r="AG480" s="2"/>
      <c r="AH480" s="2"/>
      <c r="AI480" s="2"/>
    </row>
    <row r="481" spans="12:35" x14ac:dyDescent="0.2"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5"/>
      <c r="Y481" s="2"/>
      <c r="AA481" s="2"/>
      <c r="AB481" s="2"/>
      <c r="AC481" s="2"/>
      <c r="AD481" s="2"/>
      <c r="AE481" s="2"/>
      <c r="AF481" s="2"/>
      <c r="AG481" s="2"/>
      <c r="AH481" s="2"/>
      <c r="AI481" s="2"/>
    </row>
    <row r="482" spans="12:35" x14ac:dyDescent="0.2"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5"/>
      <c r="Y482" s="2"/>
      <c r="AA482" s="2"/>
      <c r="AB482" s="2"/>
      <c r="AC482" s="2"/>
      <c r="AD482" s="2"/>
      <c r="AE482" s="2"/>
      <c r="AF482" s="2"/>
      <c r="AG482" s="2"/>
      <c r="AH482" s="2"/>
      <c r="AI482" s="2"/>
    </row>
    <row r="483" spans="12:35" x14ac:dyDescent="0.2"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5"/>
      <c r="Y483" s="2"/>
      <c r="AA483" s="2"/>
      <c r="AB483" s="2"/>
      <c r="AC483" s="2"/>
      <c r="AD483" s="2"/>
      <c r="AE483" s="2"/>
      <c r="AF483" s="2"/>
      <c r="AG483" s="2"/>
      <c r="AH483" s="2"/>
      <c r="AI483" s="2"/>
    </row>
    <row r="484" spans="12:35" x14ac:dyDescent="0.2"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5"/>
      <c r="Y484" s="2"/>
      <c r="AA484" s="2"/>
      <c r="AB484" s="2"/>
      <c r="AC484" s="2"/>
      <c r="AD484" s="2"/>
      <c r="AE484" s="2"/>
      <c r="AF484" s="2"/>
      <c r="AG484" s="2"/>
      <c r="AH484" s="2"/>
      <c r="AI484" s="2"/>
    </row>
    <row r="485" spans="12:35" x14ac:dyDescent="0.2"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5"/>
      <c r="Y485" s="2"/>
      <c r="AA485" s="2"/>
      <c r="AB485" s="2"/>
      <c r="AC485" s="2"/>
      <c r="AD485" s="2"/>
      <c r="AE485" s="2"/>
      <c r="AF485" s="2"/>
      <c r="AG485" s="2"/>
      <c r="AH485" s="2"/>
      <c r="AI485" s="2"/>
    </row>
    <row r="486" spans="12:35" x14ac:dyDescent="0.2"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5"/>
      <c r="Y486" s="2"/>
      <c r="AA486" s="2"/>
      <c r="AB486" s="2"/>
      <c r="AC486" s="2"/>
      <c r="AD486" s="2"/>
      <c r="AE486" s="2"/>
      <c r="AF486" s="2"/>
      <c r="AG486" s="2"/>
      <c r="AH486" s="2"/>
      <c r="AI486" s="2"/>
    </row>
    <row r="487" spans="12:35" x14ac:dyDescent="0.2"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5"/>
      <c r="Y487" s="2"/>
      <c r="AA487" s="2"/>
      <c r="AB487" s="2"/>
      <c r="AC487" s="2"/>
      <c r="AD487" s="2"/>
      <c r="AE487" s="2"/>
      <c r="AF487" s="2"/>
      <c r="AG487" s="2"/>
      <c r="AH487" s="2"/>
      <c r="AI487" s="2"/>
    </row>
    <row r="488" spans="12:35" x14ac:dyDescent="0.2"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5"/>
      <c r="Y488" s="2"/>
      <c r="AA488" s="2"/>
      <c r="AB488" s="2"/>
      <c r="AC488" s="2"/>
      <c r="AD488" s="2"/>
      <c r="AE488" s="2"/>
      <c r="AF488" s="2"/>
      <c r="AG488" s="2"/>
      <c r="AH488" s="2"/>
      <c r="AI488" s="2"/>
    </row>
    <row r="489" spans="12:35" x14ac:dyDescent="0.2"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5"/>
      <c r="Y489" s="2"/>
      <c r="AA489" s="2"/>
      <c r="AB489" s="2"/>
      <c r="AC489" s="2"/>
      <c r="AD489" s="2"/>
      <c r="AE489" s="2"/>
      <c r="AF489" s="2"/>
      <c r="AG489" s="2"/>
      <c r="AH489" s="2"/>
      <c r="AI489" s="2"/>
    </row>
    <row r="490" spans="12:35" x14ac:dyDescent="0.2"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5"/>
      <c r="Y490" s="2"/>
      <c r="AA490" s="2"/>
      <c r="AB490" s="2"/>
      <c r="AC490" s="2"/>
      <c r="AD490" s="2"/>
      <c r="AE490" s="2"/>
      <c r="AF490" s="2"/>
      <c r="AG490" s="2"/>
      <c r="AH490" s="2"/>
      <c r="AI490" s="2"/>
    </row>
    <row r="491" spans="12:35" x14ac:dyDescent="0.2"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5"/>
      <c r="Y491" s="2"/>
      <c r="AA491" s="2"/>
      <c r="AB491" s="2"/>
      <c r="AC491" s="2"/>
      <c r="AD491" s="2"/>
      <c r="AE491" s="2"/>
      <c r="AF491" s="2"/>
      <c r="AG491" s="2"/>
      <c r="AH491" s="2"/>
      <c r="AI491" s="2"/>
    </row>
    <row r="492" spans="12:35" x14ac:dyDescent="0.2"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5"/>
      <c r="Y492" s="2"/>
      <c r="AA492" s="2"/>
      <c r="AB492" s="2"/>
      <c r="AC492" s="2"/>
      <c r="AD492" s="2"/>
      <c r="AE492" s="2"/>
      <c r="AF492" s="2"/>
      <c r="AG492" s="2"/>
      <c r="AH492" s="2"/>
      <c r="AI492" s="2"/>
    </row>
    <row r="493" spans="12:35" x14ac:dyDescent="0.2"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5"/>
      <c r="Y493" s="2"/>
      <c r="AA493" s="2"/>
      <c r="AB493" s="2"/>
      <c r="AC493" s="2"/>
      <c r="AD493" s="2"/>
      <c r="AE493" s="2"/>
      <c r="AF493" s="2"/>
      <c r="AG493" s="2"/>
      <c r="AH493" s="2"/>
      <c r="AI493" s="2"/>
    </row>
    <row r="494" spans="12:35" x14ac:dyDescent="0.2"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5"/>
      <c r="Y494" s="2"/>
      <c r="AA494" s="2"/>
      <c r="AB494" s="2"/>
      <c r="AC494" s="2"/>
      <c r="AD494" s="2"/>
      <c r="AE494" s="2"/>
      <c r="AF494" s="2"/>
      <c r="AG494" s="2"/>
      <c r="AH494" s="2"/>
      <c r="AI494" s="2"/>
    </row>
    <row r="495" spans="12:35" x14ac:dyDescent="0.2"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5"/>
      <c r="Y495" s="2"/>
      <c r="AA495" s="2"/>
      <c r="AB495" s="2"/>
      <c r="AC495" s="2"/>
      <c r="AD495" s="2"/>
      <c r="AE495" s="2"/>
      <c r="AF495" s="2"/>
      <c r="AG495" s="2"/>
      <c r="AH495" s="2"/>
      <c r="AI495" s="2"/>
    </row>
    <row r="496" spans="12:35" x14ac:dyDescent="0.2"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5"/>
      <c r="Y496" s="2"/>
      <c r="AA496" s="2"/>
      <c r="AB496" s="2"/>
      <c r="AC496" s="2"/>
      <c r="AD496" s="2"/>
      <c r="AE496" s="2"/>
      <c r="AF496" s="2"/>
      <c r="AG496" s="2"/>
      <c r="AH496" s="2"/>
      <c r="AI496" s="2"/>
    </row>
    <row r="497" spans="12:35" x14ac:dyDescent="0.2"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5"/>
      <c r="Y497" s="2"/>
      <c r="AA497" s="2"/>
      <c r="AB497" s="2"/>
      <c r="AC497" s="2"/>
      <c r="AD497" s="2"/>
      <c r="AE497" s="2"/>
      <c r="AF497" s="2"/>
      <c r="AG497" s="2"/>
      <c r="AH497" s="2"/>
      <c r="AI497" s="2"/>
    </row>
    <row r="498" spans="12:35" x14ac:dyDescent="0.2"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5"/>
      <c r="Y498" s="2"/>
      <c r="AA498" s="2"/>
      <c r="AB498" s="2"/>
      <c r="AC498" s="2"/>
      <c r="AD498" s="2"/>
      <c r="AE498" s="2"/>
      <c r="AF498" s="2"/>
      <c r="AG498" s="2"/>
      <c r="AH498" s="2"/>
      <c r="AI498" s="2"/>
    </row>
    <row r="499" spans="12:35" x14ac:dyDescent="0.2"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5"/>
      <c r="Y499" s="2"/>
      <c r="AA499" s="2"/>
      <c r="AB499" s="2"/>
      <c r="AC499" s="2"/>
      <c r="AD499" s="2"/>
      <c r="AE499" s="2"/>
      <c r="AF499" s="2"/>
      <c r="AG499" s="2"/>
      <c r="AH499" s="2"/>
      <c r="AI499" s="2"/>
    </row>
    <row r="500" spans="12:35" x14ac:dyDescent="0.2"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5"/>
      <c r="Y500" s="2"/>
      <c r="AA500" s="2"/>
      <c r="AB500" s="2"/>
      <c r="AC500" s="2"/>
      <c r="AD500" s="2"/>
      <c r="AE500" s="2"/>
      <c r="AF500" s="2"/>
      <c r="AG500" s="2"/>
      <c r="AH500" s="2"/>
      <c r="AI500" s="2"/>
    </row>
    <row r="501" spans="12:35" x14ac:dyDescent="0.2"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5"/>
      <c r="Y501" s="2"/>
      <c r="AA501" s="2"/>
      <c r="AB501" s="2"/>
      <c r="AC501" s="2"/>
      <c r="AD501" s="2"/>
      <c r="AE501" s="2"/>
      <c r="AF501" s="2"/>
      <c r="AG501" s="2"/>
      <c r="AH501" s="2"/>
      <c r="AI501" s="2"/>
    </row>
    <row r="502" spans="12:35" x14ac:dyDescent="0.2"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5"/>
      <c r="Y502" s="2"/>
      <c r="AA502" s="2"/>
      <c r="AB502" s="2"/>
      <c r="AC502" s="2"/>
      <c r="AD502" s="2"/>
      <c r="AE502" s="2"/>
      <c r="AF502" s="2"/>
      <c r="AG502" s="2"/>
      <c r="AH502" s="2"/>
      <c r="AI502" s="2"/>
    </row>
    <row r="503" spans="12:35" x14ac:dyDescent="0.2"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5"/>
      <c r="Y503" s="2"/>
      <c r="AA503" s="2"/>
      <c r="AB503" s="2"/>
      <c r="AC503" s="2"/>
      <c r="AD503" s="2"/>
      <c r="AE503" s="2"/>
      <c r="AF503" s="2"/>
      <c r="AG503" s="2"/>
      <c r="AH503" s="2"/>
      <c r="AI503" s="2"/>
    </row>
    <row r="504" spans="12:35" x14ac:dyDescent="0.2"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5"/>
      <c r="Y504" s="2"/>
      <c r="AA504" s="2"/>
      <c r="AB504" s="2"/>
      <c r="AC504" s="2"/>
      <c r="AD504" s="2"/>
      <c r="AE504" s="2"/>
      <c r="AF504" s="2"/>
      <c r="AG504" s="2"/>
      <c r="AH504" s="2"/>
      <c r="AI504" s="2"/>
    </row>
    <row r="505" spans="12:35" x14ac:dyDescent="0.2"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5"/>
      <c r="Y505" s="2"/>
      <c r="AA505" s="2"/>
      <c r="AB505" s="2"/>
      <c r="AC505" s="2"/>
      <c r="AD505" s="2"/>
      <c r="AE505" s="2"/>
      <c r="AF505" s="2"/>
      <c r="AG505" s="2"/>
      <c r="AH505" s="2"/>
      <c r="AI505" s="2"/>
    </row>
    <row r="506" spans="12:35" x14ac:dyDescent="0.2"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5"/>
      <c r="Y506" s="2"/>
      <c r="AA506" s="2"/>
      <c r="AB506" s="2"/>
      <c r="AC506" s="2"/>
      <c r="AD506" s="2"/>
      <c r="AE506" s="2"/>
      <c r="AF506" s="2"/>
      <c r="AG506" s="2"/>
      <c r="AH506" s="2"/>
      <c r="AI506" s="2"/>
    </row>
    <row r="507" spans="12:35" x14ac:dyDescent="0.2"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5"/>
      <c r="Y507" s="2"/>
      <c r="AA507" s="2"/>
      <c r="AB507" s="2"/>
      <c r="AC507" s="2"/>
      <c r="AD507" s="2"/>
      <c r="AE507" s="2"/>
      <c r="AF507" s="2"/>
      <c r="AG507" s="2"/>
      <c r="AH507" s="2"/>
      <c r="AI507" s="2"/>
    </row>
    <row r="508" spans="12:35" x14ac:dyDescent="0.2"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5"/>
      <c r="Y508" s="2"/>
      <c r="AA508" s="2"/>
      <c r="AB508" s="2"/>
      <c r="AC508" s="2"/>
      <c r="AD508" s="2"/>
      <c r="AE508" s="2"/>
      <c r="AF508" s="2"/>
      <c r="AG508" s="2"/>
      <c r="AH508" s="2"/>
      <c r="AI508" s="2"/>
    </row>
    <row r="509" spans="12:35" x14ac:dyDescent="0.2"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5"/>
      <c r="Y509" s="2"/>
      <c r="AA509" s="2"/>
      <c r="AB509" s="2"/>
      <c r="AC509" s="2"/>
      <c r="AD509" s="2"/>
      <c r="AE509" s="2"/>
      <c r="AF509" s="2"/>
      <c r="AG509" s="2"/>
      <c r="AH509" s="2"/>
      <c r="AI509" s="2"/>
    </row>
    <row r="510" spans="12:35" x14ac:dyDescent="0.2"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5"/>
      <c r="Y510" s="2"/>
      <c r="AA510" s="2"/>
      <c r="AB510" s="2"/>
      <c r="AC510" s="2"/>
      <c r="AD510" s="2"/>
      <c r="AE510" s="2"/>
      <c r="AF510" s="2"/>
      <c r="AG510" s="2"/>
      <c r="AH510" s="2"/>
      <c r="AI510" s="2"/>
    </row>
    <row r="511" spans="12:35" x14ac:dyDescent="0.2"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5"/>
      <c r="Y511" s="2"/>
      <c r="AA511" s="2"/>
      <c r="AB511" s="2"/>
      <c r="AC511" s="2"/>
      <c r="AD511" s="2"/>
      <c r="AE511" s="2"/>
      <c r="AF511" s="2"/>
      <c r="AG511" s="2"/>
      <c r="AH511" s="2"/>
      <c r="AI511" s="2"/>
    </row>
    <row r="512" spans="12:35" x14ac:dyDescent="0.2"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5"/>
      <c r="Y512" s="2"/>
      <c r="AA512" s="2"/>
      <c r="AB512" s="2"/>
      <c r="AC512" s="2"/>
      <c r="AD512" s="2"/>
      <c r="AE512" s="2"/>
      <c r="AF512" s="2"/>
      <c r="AG512" s="2"/>
      <c r="AH512" s="2"/>
      <c r="AI512" s="2"/>
    </row>
    <row r="513" spans="12:35" x14ac:dyDescent="0.2"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5"/>
      <c r="Y513" s="2"/>
      <c r="AA513" s="2"/>
      <c r="AB513" s="2"/>
      <c r="AC513" s="2"/>
      <c r="AD513" s="2"/>
      <c r="AE513" s="2"/>
      <c r="AF513" s="2"/>
      <c r="AG513" s="2"/>
      <c r="AH513" s="2"/>
      <c r="AI513" s="2"/>
    </row>
    <row r="514" spans="12:35" x14ac:dyDescent="0.2"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5"/>
      <c r="Y514" s="2"/>
      <c r="AA514" s="2"/>
      <c r="AB514" s="2"/>
      <c r="AC514" s="2"/>
      <c r="AD514" s="2"/>
      <c r="AE514" s="2"/>
      <c r="AF514" s="2"/>
      <c r="AG514" s="2"/>
      <c r="AH514" s="2"/>
      <c r="AI514" s="2"/>
    </row>
    <row r="515" spans="12:35" x14ac:dyDescent="0.2"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5"/>
      <c r="Y515" s="2"/>
      <c r="AA515" s="2"/>
      <c r="AB515" s="2"/>
      <c r="AC515" s="2"/>
      <c r="AD515" s="2"/>
      <c r="AE515" s="2"/>
      <c r="AF515" s="2"/>
      <c r="AG515" s="2"/>
      <c r="AH515" s="2"/>
      <c r="AI515" s="2"/>
    </row>
    <row r="516" spans="12:35" x14ac:dyDescent="0.2"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5"/>
      <c r="Y516" s="2"/>
      <c r="AA516" s="2"/>
      <c r="AB516" s="2"/>
      <c r="AC516" s="2"/>
      <c r="AD516" s="2"/>
      <c r="AE516" s="2"/>
      <c r="AF516" s="2"/>
      <c r="AG516" s="2"/>
      <c r="AH516" s="2"/>
      <c r="AI516" s="2"/>
    </row>
    <row r="517" spans="12:35" x14ac:dyDescent="0.2"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5"/>
      <c r="Y517" s="2"/>
      <c r="AA517" s="2"/>
      <c r="AB517" s="2"/>
      <c r="AC517" s="2"/>
      <c r="AD517" s="2"/>
      <c r="AE517" s="2"/>
      <c r="AF517" s="2"/>
      <c r="AG517" s="2"/>
      <c r="AH517" s="2"/>
      <c r="AI517" s="2"/>
    </row>
    <row r="518" spans="12:35" x14ac:dyDescent="0.2"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5"/>
      <c r="Y518" s="2"/>
      <c r="AA518" s="2"/>
      <c r="AB518" s="2"/>
      <c r="AC518" s="2"/>
      <c r="AD518" s="2"/>
      <c r="AE518" s="2"/>
      <c r="AF518" s="2"/>
      <c r="AG518" s="2"/>
      <c r="AH518" s="2"/>
      <c r="AI518" s="2"/>
    </row>
    <row r="519" spans="12:35" x14ac:dyDescent="0.2"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5"/>
      <c r="Y519" s="2"/>
      <c r="AA519" s="2"/>
      <c r="AB519" s="2"/>
      <c r="AC519" s="2"/>
      <c r="AD519" s="2"/>
      <c r="AE519" s="2"/>
      <c r="AF519" s="2"/>
      <c r="AG519" s="2"/>
      <c r="AH519" s="2"/>
      <c r="AI519" s="2"/>
    </row>
    <row r="520" spans="12:35" x14ac:dyDescent="0.2"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5"/>
      <c r="Y520" s="2"/>
      <c r="AA520" s="2"/>
      <c r="AB520" s="2"/>
      <c r="AC520" s="2"/>
      <c r="AD520" s="2"/>
      <c r="AE520" s="2"/>
      <c r="AF520" s="2"/>
      <c r="AG520" s="2"/>
      <c r="AH520" s="2"/>
      <c r="AI520" s="2"/>
    </row>
    <row r="521" spans="12:35" x14ac:dyDescent="0.2"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5"/>
      <c r="Y521" s="2"/>
      <c r="AA521" s="2"/>
      <c r="AB521" s="2"/>
      <c r="AC521" s="2"/>
      <c r="AD521" s="2"/>
      <c r="AE521" s="2"/>
      <c r="AF521" s="2"/>
      <c r="AG521" s="2"/>
      <c r="AH521" s="2"/>
      <c r="AI521" s="2"/>
    </row>
    <row r="522" spans="12:35" x14ac:dyDescent="0.2"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5"/>
      <c r="Y522" s="2"/>
      <c r="AA522" s="2"/>
      <c r="AB522" s="2"/>
      <c r="AC522" s="2"/>
      <c r="AD522" s="2"/>
      <c r="AE522" s="2"/>
      <c r="AF522" s="2"/>
      <c r="AG522" s="2"/>
      <c r="AH522" s="2"/>
      <c r="AI522" s="2"/>
    </row>
    <row r="523" spans="12:35" x14ac:dyDescent="0.2"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5"/>
      <c r="Y523" s="2"/>
      <c r="AA523" s="2"/>
      <c r="AB523" s="2"/>
      <c r="AC523" s="2"/>
      <c r="AD523" s="2"/>
      <c r="AE523" s="2"/>
      <c r="AF523" s="2"/>
      <c r="AG523" s="2"/>
      <c r="AH523" s="2"/>
      <c r="AI523" s="2"/>
    </row>
    <row r="524" spans="12:35" x14ac:dyDescent="0.2"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5"/>
      <c r="Y524" s="2"/>
      <c r="AA524" s="2"/>
      <c r="AB524" s="2"/>
      <c r="AC524" s="2"/>
      <c r="AD524" s="2"/>
      <c r="AE524" s="2"/>
      <c r="AF524" s="2"/>
      <c r="AG524" s="2"/>
      <c r="AH524" s="2"/>
      <c r="AI524" s="2"/>
    </row>
    <row r="525" spans="12:35" x14ac:dyDescent="0.2"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5"/>
      <c r="Y525" s="2"/>
      <c r="AA525" s="2"/>
      <c r="AB525" s="2"/>
      <c r="AC525" s="2"/>
      <c r="AD525" s="2"/>
      <c r="AE525" s="2"/>
      <c r="AF525" s="2"/>
      <c r="AG525" s="2"/>
      <c r="AH525" s="2"/>
      <c r="AI525" s="2"/>
    </row>
    <row r="526" spans="12:35" x14ac:dyDescent="0.2"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5"/>
      <c r="Y526" s="2"/>
      <c r="AA526" s="2"/>
      <c r="AB526" s="2"/>
      <c r="AC526" s="2"/>
      <c r="AD526" s="2"/>
      <c r="AE526" s="2"/>
      <c r="AF526" s="2"/>
      <c r="AG526" s="2"/>
      <c r="AH526" s="2"/>
      <c r="AI526" s="2"/>
    </row>
    <row r="527" spans="12:35" x14ac:dyDescent="0.2"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5"/>
      <c r="Y527" s="2"/>
      <c r="AA527" s="2"/>
      <c r="AB527" s="2"/>
      <c r="AC527" s="2"/>
      <c r="AD527" s="2"/>
      <c r="AE527" s="2"/>
      <c r="AF527" s="2"/>
      <c r="AG527" s="2"/>
      <c r="AH527" s="2"/>
      <c r="AI527" s="2"/>
    </row>
    <row r="528" spans="12:35" x14ac:dyDescent="0.2"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5"/>
      <c r="Y528" s="2"/>
      <c r="AA528" s="2"/>
      <c r="AB528" s="2"/>
      <c r="AC528" s="2"/>
      <c r="AD528" s="2"/>
      <c r="AE528" s="2"/>
      <c r="AF528" s="2"/>
      <c r="AG528" s="2"/>
      <c r="AH528" s="2"/>
      <c r="AI528" s="2"/>
    </row>
    <row r="529" spans="12:35" x14ac:dyDescent="0.2"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5"/>
      <c r="Y529" s="2"/>
      <c r="AA529" s="2"/>
      <c r="AB529" s="2"/>
      <c r="AC529" s="2"/>
      <c r="AD529" s="2"/>
      <c r="AE529" s="2"/>
      <c r="AF529" s="2"/>
      <c r="AG529" s="2"/>
      <c r="AH529" s="2"/>
      <c r="AI529" s="2"/>
    </row>
    <row r="530" spans="12:35" x14ac:dyDescent="0.2"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5"/>
      <c r="Y530" s="2"/>
      <c r="AA530" s="2"/>
      <c r="AB530" s="2"/>
      <c r="AC530" s="2"/>
      <c r="AD530" s="2"/>
      <c r="AE530" s="2"/>
      <c r="AF530" s="2"/>
      <c r="AG530" s="2"/>
      <c r="AH530" s="2"/>
      <c r="AI530" s="2"/>
    </row>
    <row r="531" spans="12:35" x14ac:dyDescent="0.2"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5"/>
      <c r="Y531" s="2"/>
      <c r="AA531" s="2"/>
      <c r="AB531" s="2"/>
      <c r="AC531" s="2"/>
      <c r="AD531" s="2"/>
      <c r="AE531" s="2"/>
      <c r="AF531" s="2"/>
      <c r="AG531" s="2"/>
      <c r="AH531" s="2"/>
      <c r="AI531" s="2"/>
    </row>
    <row r="532" spans="12:35" x14ac:dyDescent="0.2"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5"/>
      <c r="Y532" s="2"/>
      <c r="AA532" s="2"/>
      <c r="AB532" s="2"/>
      <c r="AC532" s="2"/>
      <c r="AD532" s="2"/>
      <c r="AE532" s="2"/>
      <c r="AF532" s="2"/>
      <c r="AG532" s="2"/>
      <c r="AH532" s="2"/>
      <c r="AI532" s="2"/>
    </row>
    <row r="533" spans="12:35" x14ac:dyDescent="0.2"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5"/>
      <c r="Y533" s="2"/>
      <c r="AA533" s="2"/>
      <c r="AB533" s="2"/>
      <c r="AC533" s="2"/>
      <c r="AD533" s="2"/>
      <c r="AE533" s="2"/>
      <c r="AF533" s="2"/>
      <c r="AG533" s="2"/>
      <c r="AH533" s="2"/>
      <c r="AI533" s="2"/>
    </row>
    <row r="534" spans="12:35" x14ac:dyDescent="0.2"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5"/>
      <c r="Y534" s="2"/>
      <c r="AA534" s="2"/>
      <c r="AB534" s="2"/>
      <c r="AC534" s="2"/>
      <c r="AD534" s="2"/>
      <c r="AE534" s="2"/>
      <c r="AF534" s="2"/>
      <c r="AG534" s="2"/>
      <c r="AH534" s="2"/>
      <c r="AI534" s="2"/>
    </row>
    <row r="535" spans="12:35" x14ac:dyDescent="0.2"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5"/>
      <c r="Y535" s="2"/>
      <c r="AA535" s="2"/>
      <c r="AB535" s="2"/>
      <c r="AC535" s="2"/>
      <c r="AD535" s="2"/>
      <c r="AE535" s="2"/>
      <c r="AF535" s="2"/>
      <c r="AG535" s="2"/>
      <c r="AH535" s="2"/>
      <c r="AI535" s="2"/>
    </row>
    <row r="536" spans="12:35" x14ac:dyDescent="0.2"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5"/>
      <c r="Y536" s="2"/>
      <c r="AA536" s="2"/>
      <c r="AB536" s="2"/>
      <c r="AC536" s="2"/>
      <c r="AD536" s="2"/>
      <c r="AE536" s="2"/>
      <c r="AF536" s="2"/>
      <c r="AG536" s="2"/>
      <c r="AH536" s="2"/>
      <c r="AI536" s="2"/>
    </row>
    <row r="537" spans="12:35" x14ac:dyDescent="0.2"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5"/>
      <c r="Y537" s="2"/>
      <c r="AA537" s="2"/>
      <c r="AB537" s="2"/>
      <c r="AC537" s="2"/>
      <c r="AD537" s="2"/>
      <c r="AE537" s="2"/>
      <c r="AF537" s="2"/>
      <c r="AG537" s="2"/>
      <c r="AH537" s="2"/>
      <c r="AI537" s="2"/>
    </row>
    <row r="538" spans="12:35" x14ac:dyDescent="0.2"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5"/>
      <c r="Y538" s="2"/>
      <c r="AA538" s="2"/>
      <c r="AB538" s="2"/>
      <c r="AC538" s="2"/>
      <c r="AD538" s="2"/>
      <c r="AE538" s="2"/>
      <c r="AF538" s="2"/>
      <c r="AG538" s="2"/>
      <c r="AH538" s="2"/>
      <c r="AI538" s="2"/>
    </row>
    <row r="539" spans="12:35" x14ac:dyDescent="0.2"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5"/>
      <c r="Y539" s="2"/>
      <c r="AA539" s="2"/>
      <c r="AB539" s="2"/>
      <c r="AC539" s="2"/>
      <c r="AD539" s="2"/>
      <c r="AE539" s="2"/>
      <c r="AF539" s="2"/>
      <c r="AG539" s="2"/>
      <c r="AH539" s="2"/>
      <c r="AI539" s="2"/>
    </row>
    <row r="540" spans="12:35" x14ac:dyDescent="0.2"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5"/>
      <c r="Y540" s="2"/>
      <c r="AA540" s="2"/>
      <c r="AB540" s="2"/>
      <c r="AC540" s="2"/>
      <c r="AD540" s="2"/>
      <c r="AE540" s="2"/>
      <c r="AF540" s="2"/>
      <c r="AG540" s="2"/>
      <c r="AH540" s="2"/>
      <c r="AI540" s="2"/>
    </row>
    <row r="541" spans="12:35" x14ac:dyDescent="0.2"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5"/>
      <c r="Y541" s="2"/>
      <c r="AA541" s="2"/>
      <c r="AB541" s="2"/>
      <c r="AC541" s="2"/>
      <c r="AD541" s="2"/>
      <c r="AE541" s="2"/>
      <c r="AF541" s="2"/>
      <c r="AG541" s="2"/>
      <c r="AH541" s="2"/>
      <c r="AI541" s="2"/>
    </row>
    <row r="542" spans="12:35" x14ac:dyDescent="0.2"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5"/>
      <c r="Y542" s="2"/>
      <c r="AA542" s="2"/>
      <c r="AB542" s="2"/>
      <c r="AC542" s="2"/>
      <c r="AD542" s="2"/>
      <c r="AE542" s="2"/>
      <c r="AF542" s="2"/>
      <c r="AG542" s="2"/>
      <c r="AH542" s="2"/>
      <c r="AI542" s="2"/>
    </row>
    <row r="543" spans="12:35" x14ac:dyDescent="0.2"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5"/>
      <c r="Y543" s="2"/>
      <c r="AA543" s="2"/>
      <c r="AB543" s="2"/>
      <c r="AC543" s="2"/>
      <c r="AD543" s="2"/>
      <c r="AE543" s="2"/>
      <c r="AF543" s="2"/>
      <c r="AG543" s="2"/>
      <c r="AH543" s="2"/>
      <c r="AI543" s="2"/>
    </row>
    <row r="544" spans="12:35" x14ac:dyDescent="0.2"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5"/>
      <c r="Y544" s="2"/>
      <c r="AA544" s="2"/>
      <c r="AB544" s="2"/>
      <c r="AC544" s="2"/>
      <c r="AD544" s="2"/>
      <c r="AE544" s="2"/>
      <c r="AF544" s="2"/>
      <c r="AG544" s="2"/>
      <c r="AH544" s="2"/>
      <c r="AI544" s="2"/>
    </row>
    <row r="545" spans="12:35" x14ac:dyDescent="0.2"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5"/>
      <c r="Y545" s="2"/>
      <c r="AA545" s="2"/>
      <c r="AB545" s="2"/>
      <c r="AC545" s="2"/>
      <c r="AD545" s="2"/>
      <c r="AE545" s="2"/>
      <c r="AF545" s="2"/>
      <c r="AG545" s="2"/>
      <c r="AH545" s="2"/>
      <c r="AI545" s="2"/>
    </row>
    <row r="546" spans="12:35" x14ac:dyDescent="0.2"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5"/>
      <c r="Y546" s="2"/>
      <c r="AA546" s="2"/>
      <c r="AB546" s="2"/>
      <c r="AC546" s="2"/>
      <c r="AD546" s="2"/>
      <c r="AE546" s="2"/>
      <c r="AF546" s="2"/>
      <c r="AG546" s="2"/>
      <c r="AH546" s="2"/>
      <c r="AI546" s="2"/>
    </row>
    <row r="547" spans="12:35" x14ac:dyDescent="0.2"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5"/>
      <c r="Y547" s="2"/>
      <c r="AA547" s="2"/>
      <c r="AB547" s="2"/>
      <c r="AC547" s="2"/>
      <c r="AD547" s="2"/>
      <c r="AE547" s="2"/>
      <c r="AF547" s="2"/>
      <c r="AG547" s="2"/>
      <c r="AH547" s="2"/>
      <c r="AI547" s="2"/>
    </row>
    <row r="548" spans="12:35" x14ac:dyDescent="0.2"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5"/>
      <c r="Y548" s="2"/>
      <c r="AA548" s="2"/>
      <c r="AB548" s="2"/>
      <c r="AC548" s="2"/>
      <c r="AD548" s="2"/>
      <c r="AE548" s="2"/>
      <c r="AF548" s="2"/>
      <c r="AG548" s="2"/>
      <c r="AH548" s="2"/>
      <c r="AI548" s="2"/>
    </row>
    <row r="549" spans="12:35" x14ac:dyDescent="0.2"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5"/>
      <c r="Y549" s="2"/>
      <c r="AA549" s="2"/>
      <c r="AB549" s="2"/>
      <c r="AC549" s="2"/>
      <c r="AD549" s="2"/>
      <c r="AE549" s="2"/>
      <c r="AF549" s="2"/>
      <c r="AG549" s="2"/>
      <c r="AH549" s="2"/>
      <c r="AI549" s="2"/>
    </row>
    <row r="550" spans="12:35" x14ac:dyDescent="0.2"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5"/>
      <c r="Y550" s="2"/>
      <c r="AA550" s="2"/>
      <c r="AB550" s="2"/>
      <c r="AC550" s="2"/>
      <c r="AD550" s="2"/>
      <c r="AE550" s="2"/>
      <c r="AF550" s="2"/>
      <c r="AG550" s="2"/>
      <c r="AH550" s="2"/>
      <c r="AI550" s="2"/>
    </row>
    <row r="551" spans="12:35" x14ac:dyDescent="0.2"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5"/>
      <c r="Y551" s="2"/>
      <c r="AA551" s="2"/>
      <c r="AB551" s="2"/>
      <c r="AC551" s="2"/>
      <c r="AD551" s="2"/>
      <c r="AE551" s="2"/>
      <c r="AF551" s="2"/>
      <c r="AG551" s="2"/>
      <c r="AH551" s="2"/>
      <c r="AI551" s="2"/>
    </row>
    <row r="552" spans="12:35" x14ac:dyDescent="0.2"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5"/>
      <c r="Y552" s="2"/>
      <c r="AA552" s="2"/>
      <c r="AB552" s="2"/>
      <c r="AC552" s="2"/>
      <c r="AD552" s="2"/>
      <c r="AE552" s="2"/>
      <c r="AF552" s="2"/>
      <c r="AG552" s="2"/>
      <c r="AH552" s="2"/>
      <c r="AI552" s="2"/>
    </row>
    <row r="553" spans="12:35" x14ac:dyDescent="0.2"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5"/>
      <c r="Y553" s="2"/>
      <c r="AA553" s="2"/>
      <c r="AB553" s="2"/>
      <c r="AC553" s="2"/>
      <c r="AD553" s="2"/>
      <c r="AE553" s="2"/>
      <c r="AF553" s="2"/>
      <c r="AG553" s="2"/>
      <c r="AH553" s="2"/>
      <c r="AI553" s="2"/>
    </row>
    <row r="554" spans="12:35" x14ac:dyDescent="0.2"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5"/>
      <c r="Y554" s="2"/>
      <c r="AA554" s="2"/>
      <c r="AB554" s="2"/>
      <c r="AC554" s="2"/>
      <c r="AD554" s="2"/>
      <c r="AE554" s="2"/>
      <c r="AF554" s="2"/>
      <c r="AG554" s="2"/>
      <c r="AH554" s="2"/>
      <c r="AI554" s="2"/>
    </row>
    <row r="555" spans="12:35" x14ac:dyDescent="0.2"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5"/>
      <c r="Y555" s="2"/>
      <c r="AA555" s="2"/>
      <c r="AB555" s="2"/>
      <c r="AC555" s="2"/>
      <c r="AD555" s="2"/>
      <c r="AE555" s="2"/>
      <c r="AF555" s="2"/>
      <c r="AG555" s="2"/>
      <c r="AH555" s="2"/>
      <c r="AI555" s="2"/>
    </row>
    <row r="556" spans="12:35" x14ac:dyDescent="0.2"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5"/>
      <c r="Y556" s="2"/>
      <c r="AA556" s="2"/>
      <c r="AB556" s="2"/>
      <c r="AC556" s="2"/>
      <c r="AD556" s="2"/>
      <c r="AE556" s="2"/>
      <c r="AF556" s="2"/>
      <c r="AG556" s="2"/>
      <c r="AH556" s="2"/>
      <c r="AI556" s="2"/>
    </row>
    <row r="557" spans="12:35" x14ac:dyDescent="0.2"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5"/>
      <c r="Y557" s="2"/>
      <c r="AA557" s="2"/>
      <c r="AB557" s="2"/>
      <c r="AC557" s="2"/>
      <c r="AD557" s="2"/>
      <c r="AE557" s="2"/>
      <c r="AF557" s="2"/>
      <c r="AG557" s="2"/>
      <c r="AH557" s="2"/>
      <c r="AI557" s="2"/>
    </row>
    <row r="558" spans="12:35" x14ac:dyDescent="0.2"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5"/>
      <c r="Y558" s="2"/>
      <c r="AA558" s="2"/>
      <c r="AB558" s="2"/>
      <c r="AC558" s="2"/>
      <c r="AD558" s="2"/>
      <c r="AE558" s="2"/>
      <c r="AF558" s="2"/>
      <c r="AG558" s="2"/>
      <c r="AH558" s="2"/>
      <c r="AI558" s="2"/>
    </row>
    <row r="559" spans="12:35" x14ac:dyDescent="0.2"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5"/>
      <c r="Y559" s="2"/>
      <c r="AA559" s="2"/>
      <c r="AB559" s="2"/>
      <c r="AC559" s="2"/>
      <c r="AD559" s="2"/>
      <c r="AE559" s="2"/>
      <c r="AF559" s="2"/>
      <c r="AG559" s="2"/>
      <c r="AH559" s="2"/>
      <c r="AI559" s="2"/>
    </row>
    <row r="560" spans="12:35" x14ac:dyDescent="0.2"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5"/>
      <c r="Y560" s="2"/>
      <c r="AA560" s="2"/>
      <c r="AB560" s="2"/>
      <c r="AC560" s="2"/>
      <c r="AD560" s="2"/>
      <c r="AE560" s="2"/>
      <c r="AF560" s="2"/>
      <c r="AG560" s="2"/>
      <c r="AH560" s="2"/>
      <c r="AI560" s="2"/>
    </row>
    <row r="561" spans="12:35" x14ac:dyDescent="0.2"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5"/>
      <c r="Y561" s="2"/>
      <c r="AA561" s="2"/>
      <c r="AB561" s="2"/>
      <c r="AC561" s="2"/>
      <c r="AD561" s="2"/>
      <c r="AE561" s="2"/>
      <c r="AF561" s="2"/>
      <c r="AG561" s="2"/>
      <c r="AH561" s="2"/>
      <c r="AI561" s="2"/>
    </row>
    <row r="562" spans="12:35" x14ac:dyDescent="0.2"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5"/>
      <c r="Y562" s="2"/>
      <c r="AA562" s="2"/>
      <c r="AB562" s="2"/>
      <c r="AC562" s="2"/>
      <c r="AD562" s="2"/>
      <c r="AE562" s="2"/>
      <c r="AF562" s="2"/>
      <c r="AG562" s="2"/>
      <c r="AH562" s="2"/>
      <c r="AI562" s="2"/>
    </row>
    <row r="563" spans="12:35" x14ac:dyDescent="0.2"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5"/>
      <c r="Y563" s="2"/>
      <c r="AA563" s="2"/>
      <c r="AB563" s="2"/>
      <c r="AC563" s="2"/>
      <c r="AD563" s="2"/>
      <c r="AE563" s="2"/>
      <c r="AF563" s="2"/>
      <c r="AG563" s="2"/>
      <c r="AH563" s="2"/>
      <c r="AI563" s="2"/>
    </row>
    <row r="564" spans="12:35" x14ac:dyDescent="0.2"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5"/>
      <c r="Y564" s="2"/>
      <c r="AA564" s="2"/>
      <c r="AB564" s="2"/>
      <c r="AC564" s="2"/>
      <c r="AD564" s="2"/>
      <c r="AE564" s="2"/>
      <c r="AF564" s="2"/>
      <c r="AG564" s="2"/>
      <c r="AH564" s="2"/>
      <c r="AI564" s="2"/>
    </row>
    <row r="565" spans="12:35" x14ac:dyDescent="0.2"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5"/>
      <c r="Y565" s="2"/>
      <c r="AA565" s="2"/>
      <c r="AB565" s="2"/>
      <c r="AC565" s="2"/>
      <c r="AD565" s="2"/>
      <c r="AE565" s="2"/>
      <c r="AF565" s="2"/>
      <c r="AG565" s="2"/>
      <c r="AH565" s="2"/>
      <c r="AI565" s="2"/>
    </row>
    <row r="566" spans="12:35" x14ac:dyDescent="0.2"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5"/>
      <c r="Y566" s="2"/>
      <c r="AA566" s="2"/>
      <c r="AB566" s="2"/>
      <c r="AC566" s="2"/>
      <c r="AD566" s="2"/>
      <c r="AE566" s="2"/>
      <c r="AF566" s="2"/>
      <c r="AG566" s="2"/>
      <c r="AH566" s="2"/>
      <c r="AI566" s="2"/>
    </row>
    <row r="567" spans="12:35" x14ac:dyDescent="0.2"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5"/>
      <c r="Y567" s="2"/>
      <c r="AA567" s="2"/>
      <c r="AB567" s="2"/>
      <c r="AC567" s="2"/>
      <c r="AD567" s="2"/>
      <c r="AE567" s="2"/>
      <c r="AF567" s="2"/>
      <c r="AG567" s="2"/>
      <c r="AH567" s="2"/>
      <c r="AI567" s="2"/>
    </row>
    <row r="568" spans="12:35" x14ac:dyDescent="0.2"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5"/>
      <c r="Y568" s="2"/>
      <c r="AA568" s="2"/>
      <c r="AB568" s="2"/>
      <c r="AC568" s="2"/>
      <c r="AD568" s="2"/>
      <c r="AE568" s="2"/>
      <c r="AF568" s="2"/>
      <c r="AG568" s="2"/>
      <c r="AH568" s="2"/>
      <c r="AI568" s="2"/>
    </row>
    <row r="569" spans="12:35" x14ac:dyDescent="0.2"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5"/>
      <c r="Y569" s="2"/>
      <c r="AA569" s="2"/>
      <c r="AB569" s="2"/>
      <c r="AC569" s="2"/>
      <c r="AD569" s="2"/>
      <c r="AE569" s="2"/>
      <c r="AF569" s="2"/>
      <c r="AG569" s="2"/>
      <c r="AH569" s="2"/>
      <c r="AI569" s="2"/>
    </row>
    <row r="570" spans="12:35" x14ac:dyDescent="0.2"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5"/>
      <c r="Y570" s="2"/>
      <c r="AA570" s="2"/>
      <c r="AB570" s="2"/>
      <c r="AC570" s="2"/>
      <c r="AD570" s="2"/>
      <c r="AE570" s="2"/>
      <c r="AF570" s="2"/>
      <c r="AG570" s="2"/>
      <c r="AH570" s="2"/>
      <c r="AI570" s="2"/>
    </row>
    <row r="571" spans="12:35" x14ac:dyDescent="0.2"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5"/>
      <c r="Y571" s="2"/>
      <c r="AA571" s="2"/>
      <c r="AB571" s="2"/>
      <c r="AC571" s="2"/>
      <c r="AD571" s="2"/>
      <c r="AE571" s="2"/>
      <c r="AF571" s="2"/>
      <c r="AG571" s="2"/>
      <c r="AH571" s="2"/>
      <c r="AI571" s="2"/>
    </row>
    <row r="572" spans="12:35" x14ac:dyDescent="0.2"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5"/>
      <c r="Y572" s="2"/>
      <c r="AA572" s="2"/>
      <c r="AB572" s="2"/>
      <c r="AC572" s="2"/>
      <c r="AD572" s="2"/>
      <c r="AE572" s="2"/>
      <c r="AF572" s="2"/>
      <c r="AG572" s="2"/>
      <c r="AH572" s="2"/>
      <c r="AI572" s="2"/>
    </row>
    <row r="573" spans="12:35" x14ac:dyDescent="0.2"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5"/>
      <c r="Y573" s="2"/>
      <c r="AA573" s="2"/>
      <c r="AB573" s="2"/>
      <c r="AC573" s="2"/>
      <c r="AD573" s="2"/>
      <c r="AE573" s="2"/>
      <c r="AF573" s="2"/>
      <c r="AG573" s="2"/>
      <c r="AH573" s="2"/>
      <c r="AI573" s="2"/>
    </row>
    <row r="574" spans="12:35" x14ac:dyDescent="0.2"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5"/>
      <c r="Y574" s="2"/>
      <c r="AA574" s="2"/>
      <c r="AB574" s="2"/>
      <c r="AC574" s="2"/>
      <c r="AD574" s="2"/>
      <c r="AE574" s="2"/>
      <c r="AF574" s="2"/>
      <c r="AG574" s="2"/>
      <c r="AH574" s="2"/>
      <c r="AI574" s="2"/>
    </row>
    <row r="575" spans="12:35" x14ac:dyDescent="0.2"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5"/>
      <c r="Y575" s="2"/>
      <c r="AA575" s="2"/>
      <c r="AB575" s="2"/>
      <c r="AC575" s="2"/>
      <c r="AD575" s="2"/>
      <c r="AE575" s="2"/>
      <c r="AF575" s="2"/>
      <c r="AG575" s="2"/>
      <c r="AH575" s="2"/>
      <c r="AI575" s="2"/>
    </row>
    <row r="576" spans="12:35" x14ac:dyDescent="0.2"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5"/>
      <c r="Y576" s="2"/>
      <c r="AA576" s="2"/>
      <c r="AB576" s="2"/>
      <c r="AC576" s="2"/>
      <c r="AD576" s="2"/>
      <c r="AE576" s="2"/>
      <c r="AF576" s="2"/>
      <c r="AG576" s="2"/>
      <c r="AH576" s="2"/>
      <c r="AI576" s="2"/>
    </row>
    <row r="577" spans="12:35" x14ac:dyDescent="0.2"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5"/>
      <c r="Y577" s="2"/>
      <c r="AA577" s="2"/>
      <c r="AB577" s="2"/>
      <c r="AC577" s="2"/>
      <c r="AD577" s="2"/>
      <c r="AE577" s="2"/>
      <c r="AF577" s="2"/>
      <c r="AG577" s="2"/>
      <c r="AH577" s="2"/>
      <c r="AI577" s="2"/>
    </row>
    <row r="578" spans="12:35" x14ac:dyDescent="0.2"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5"/>
      <c r="Y578" s="2"/>
      <c r="AA578" s="2"/>
      <c r="AB578" s="2"/>
      <c r="AC578" s="2"/>
      <c r="AD578" s="2"/>
      <c r="AE578" s="2"/>
      <c r="AF578" s="2"/>
      <c r="AG578" s="2"/>
      <c r="AH578" s="2"/>
      <c r="AI578" s="2"/>
    </row>
    <row r="579" spans="12:35" x14ac:dyDescent="0.2"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5"/>
      <c r="Y579" s="2"/>
      <c r="AA579" s="2"/>
      <c r="AB579" s="2"/>
      <c r="AC579" s="2"/>
      <c r="AD579" s="2"/>
      <c r="AE579" s="2"/>
      <c r="AF579" s="2"/>
      <c r="AG579" s="2"/>
      <c r="AH579" s="2"/>
      <c r="AI579" s="2"/>
    </row>
    <row r="580" spans="12:35" x14ac:dyDescent="0.2"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5"/>
      <c r="Y580" s="2"/>
      <c r="AA580" s="2"/>
      <c r="AB580" s="2"/>
      <c r="AC580" s="2"/>
      <c r="AD580" s="2"/>
      <c r="AE580" s="2"/>
      <c r="AF580" s="2"/>
      <c r="AG580" s="2"/>
      <c r="AH580" s="2"/>
      <c r="AI580" s="2"/>
    </row>
    <row r="581" spans="12:35" x14ac:dyDescent="0.2"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5"/>
      <c r="Y581" s="2"/>
      <c r="AA581" s="2"/>
      <c r="AB581" s="2"/>
      <c r="AC581" s="2"/>
      <c r="AD581" s="2"/>
      <c r="AE581" s="2"/>
      <c r="AF581" s="2"/>
      <c r="AG581" s="2"/>
      <c r="AH581" s="2"/>
      <c r="AI581" s="2"/>
    </row>
    <row r="582" spans="12:35" x14ac:dyDescent="0.2"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5"/>
      <c r="Y582" s="2"/>
      <c r="AA582" s="2"/>
      <c r="AB582" s="2"/>
      <c r="AC582" s="2"/>
      <c r="AD582" s="2"/>
      <c r="AE582" s="2"/>
      <c r="AF582" s="2"/>
      <c r="AG582" s="2"/>
      <c r="AH582" s="2"/>
      <c r="AI582" s="2"/>
    </row>
    <row r="583" spans="12:35" x14ac:dyDescent="0.2"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5"/>
      <c r="Y583" s="2"/>
      <c r="AA583" s="2"/>
      <c r="AB583" s="2"/>
      <c r="AC583" s="2"/>
      <c r="AD583" s="2"/>
      <c r="AE583" s="2"/>
      <c r="AF583" s="2"/>
      <c r="AG583" s="2"/>
      <c r="AH583" s="2"/>
      <c r="AI583" s="2"/>
    </row>
    <row r="584" spans="12:35" x14ac:dyDescent="0.2"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5"/>
      <c r="Y584" s="2"/>
      <c r="AA584" s="2"/>
      <c r="AB584" s="2"/>
      <c r="AC584" s="2"/>
      <c r="AD584" s="2"/>
      <c r="AE584" s="2"/>
      <c r="AF584" s="2"/>
      <c r="AG584" s="2"/>
      <c r="AH584" s="2"/>
      <c r="AI584" s="2"/>
    </row>
    <row r="585" spans="12:35" x14ac:dyDescent="0.2"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5"/>
      <c r="Y585" s="2"/>
      <c r="AA585" s="2"/>
      <c r="AB585" s="2"/>
      <c r="AC585" s="2"/>
      <c r="AD585" s="2"/>
      <c r="AE585" s="2"/>
      <c r="AF585" s="2"/>
      <c r="AG585" s="2"/>
      <c r="AH585" s="2"/>
      <c r="AI585" s="2"/>
    </row>
    <row r="586" spans="12:35" x14ac:dyDescent="0.2"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5"/>
      <c r="Y586" s="2"/>
      <c r="AA586" s="2"/>
      <c r="AB586" s="2"/>
      <c r="AC586" s="2"/>
      <c r="AD586" s="2"/>
      <c r="AE586" s="2"/>
      <c r="AF586" s="2"/>
      <c r="AG586" s="2"/>
      <c r="AH586" s="2"/>
      <c r="AI586" s="2"/>
    </row>
    <row r="587" spans="12:35" x14ac:dyDescent="0.2"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5"/>
      <c r="Y587" s="2"/>
      <c r="AA587" s="2"/>
      <c r="AB587" s="2"/>
      <c r="AC587" s="2"/>
      <c r="AD587" s="2"/>
      <c r="AE587" s="2"/>
      <c r="AF587" s="2"/>
      <c r="AG587" s="2"/>
      <c r="AH587" s="2"/>
      <c r="AI587" s="2"/>
    </row>
    <row r="588" spans="12:35" x14ac:dyDescent="0.2"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5"/>
      <c r="Y588" s="2"/>
      <c r="AA588" s="2"/>
      <c r="AB588" s="2"/>
      <c r="AC588" s="2"/>
      <c r="AD588" s="2"/>
      <c r="AE588" s="2"/>
      <c r="AF588" s="2"/>
      <c r="AG588" s="2"/>
      <c r="AH588" s="2"/>
      <c r="AI588" s="2"/>
    </row>
    <row r="589" spans="12:35" x14ac:dyDescent="0.2"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5"/>
      <c r="Y589" s="2"/>
      <c r="AA589" s="2"/>
      <c r="AB589" s="2"/>
      <c r="AC589" s="2"/>
      <c r="AD589" s="2"/>
      <c r="AE589" s="2"/>
      <c r="AF589" s="2"/>
      <c r="AG589" s="2"/>
      <c r="AH589" s="2"/>
      <c r="AI589" s="2"/>
    </row>
    <row r="590" spans="12:35" x14ac:dyDescent="0.2"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5"/>
      <c r="Y590" s="2"/>
      <c r="AA590" s="2"/>
      <c r="AB590" s="2"/>
      <c r="AC590" s="2"/>
      <c r="AD590" s="2"/>
      <c r="AE590" s="2"/>
      <c r="AF590" s="2"/>
      <c r="AG590" s="2"/>
      <c r="AH590" s="2"/>
      <c r="AI590" s="2"/>
    </row>
    <row r="591" spans="12:35" x14ac:dyDescent="0.2"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5"/>
      <c r="Y591" s="2"/>
      <c r="AA591" s="2"/>
      <c r="AB591" s="2"/>
      <c r="AC591" s="2"/>
      <c r="AD591" s="2"/>
      <c r="AE591" s="2"/>
      <c r="AF591" s="2"/>
      <c r="AG591" s="2"/>
      <c r="AH591" s="2"/>
      <c r="AI591" s="2"/>
    </row>
    <row r="592" spans="12:35" x14ac:dyDescent="0.2"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5"/>
      <c r="Y592" s="2"/>
      <c r="AA592" s="2"/>
      <c r="AB592" s="2"/>
      <c r="AC592" s="2"/>
      <c r="AD592" s="2"/>
      <c r="AE592" s="2"/>
      <c r="AF592" s="2"/>
      <c r="AG592" s="2"/>
      <c r="AH592" s="2"/>
      <c r="AI592" s="2"/>
    </row>
    <row r="593" spans="12:35" x14ac:dyDescent="0.2"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5"/>
      <c r="Y593" s="2"/>
      <c r="AA593" s="2"/>
      <c r="AB593" s="2"/>
      <c r="AC593" s="2"/>
      <c r="AD593" s="2"/>
      <c r="AE593" s="2"/>
      <c r="AF593" s="2"/>
      <c r="AG593" s="2"/>
      <c r="AH593" s="2"/>
      <c r="AI593" s="2"/>
    </row>
    <row r="594" spans="12:35" x14ac:dyDescent="0.2"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5"/>
      <c r="Y594" s="2"/>
      <c r="AA594" s="2"/>
      <c r="AB594" s="2"/>
      <c r="AC594" s="2"/>
      <c r="AD594" s="2"/>
      <c r="AE594" s="2"/>
      <c r="AF594" s="2"/>
      <c r="AG594" s="2"/>
      <c r="AH594" s="2"/>
      <c r="AI594" s="2"/>
    </row>
    <row r="595" spans="12:35" x14ac:dyDescent="0.2"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5"/>
      <c r="Y595" s="2"/>
      <c r="AA595" s="2"/>
      <c r="AB595" s="2"/>
      <c r="AC595" s="2"/>
      <c r="AD595" s="2"/>
      <c r="AE595" s="2"/>
      <c r="AF595" s="2"/>
      <c r="AG595" s="2"/>
      <c r="AH595" s="2"/>
      <c r="AI595" s="2"/>
    </row>
    <row r="596" spans="12:35" x14ac:dyDescent="0.2"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5"/>
      <c r="Y596" s="2"/>
      <c r="AA596" s="2"/>
      <c r="AB596" s="2"/>
      <c r="AC596" s="2"/>
      <c r="AD596" s="2"/>
      <c r="AE596" s="2"/>
      <c r="AF596" s="2"/>
      <c r="AG596" s="2"/>
      <c r="AH596" s="2"/>
      <c r="AI596" s="2"/>
    </row>
    <row r="597" spans="12:35" x14ac:dyDescent="0.2"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5"/>
      <c r="Y597" s="2"/>
      <c r="AA597" s="2"/>
      <c r="AB597" s="2"/>
      <c r="AC597" s="2"/>
      <c r="AD597" s="2"/>
      <c r="AE597" s="2"/>
      <c r="AF597" s="2"/>
      <c r="AG597" s="2"/>
      <c r="AH597" s="2"/>
      <c r="AI597" s="2"/>
    </row>
    <row r="598" spans="12:35" x14ac:dyDescent="0.2"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5"/>
      <c r="Y598" s="2"/>
      <c r="AA598" s="2"/>
      <c r="AB598" s="2"/>
      <c r="AC598" s="2"/>
      <c r="AD598" s="2"/>
      <c r="AE598" s="2"/>
      <c r="AF598" s="2"/>
      <c r="AG598" s="2"/>
      <c r="AH598" s="2"/>
      <c r="AI598" s="2"/>
    </row>
    <row r="599" spans="12:35" x14ac:dyDescent="0.2"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5"/>
      <c r="Y599" s="2"/>
      <c r="AA599" s="2"/>
      <c r="AB599" s="2"/>
      <c r="AC599" s="2"/>
      <c r="AD599" s="2"/>
      <c r="AE599" s="2"/>
      <c r="AF599" s="2"/>
      <c r="AG599" s="2"/>
      <c r="AH599" s="2"/>
      <c r="AI599" s="2"/>
    </row>
    <row r="600" spans="12:35" x14ac:dyDescent="0.2"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5"/>
      <c r="Y600" s="2"/>
      <c r="AA600" s="2"/>
      <c r="AB600" s="2"/>
      <c r="AC600" s="2"/>
      <c r="AD600" s="2"/>
      <c r="AE600" s="2"/>
      <c r="AF600" s="2"/>
      <c r="AG600" s="2"/>
      <c r="AH600" s="2"/>
      <c r="AI600" s="2"/>
    </row>
    <row r="601" spans="12:35" x14ac:dyDescent="0.2"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5"/>
      <c r="Y601" s="2"/>
      <c r="AA601" s="2"/>
      <c r="AB601" s="2"/>
      <c r="AC601" s="2"/>
      <c r="AD601" s="2"/>
      <c r="AE601" s="2"/>
      <c r="AF601" s="2"/>
      <c r="AG601" s="2"/>
      <c r="AH601" s="2"/>
      <c r="AI601" s="2"/>
    </row>
    <row r="602" spans="12:35" x14ac:dyDescent="0.2"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5"/>
      <c r="Y602" s="2"/>
      <c r="AA602" s="2"/>
      <c r="AB602" s="2"/>
      <c r="AC602" s="2"/>
      <c r="AD602" s="2"/>
      <c r="AE602" s="2"/>
      <c r="AF602" s="2"/>
      <c r="AG602" s="2"/>
      <c r="AH602" s="2"/>
      <c r="AI602" s="2"/>
    </row>
    <row r="603" spans="12:35" x14ac:dyDescent="0.2"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5"/>
      <c r="Y603" s="2"/>
      <c r="AA603" s="2"/>
      <c r="AB603" s="2"/>
      <c r="AC603" s="2"/>
      <c r="AD603" s="2"/>
      <c r="AE603" s="2"/>
      <c r="AF603" s="2"/>
      <c r="AG603" s="2"/>
      <c r="AH603" s="2"/>
      <c r="AI603" s="2"/>
    </row>
    <row r="604" spans="12:35" x14ac:dyDescent="0.2"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5"/>
      <c r="Y604" s="2"/>
      <c r="AA604" s="2"/>
      <c r="AB604" s="2"/>
      <c r="AC604" s="2"/>
      <c r="AD604" s="2"/>
      <c r="AE604" s="2"/>
      <c r="AF604" s="2"/>
      <c r="AG604" s="2"/>
      <c r="AH604" s="2"/>
      <c r="AI604" s="2"/>
    </row>
    <row r="605" spans="12:35" x14ac:dyDescent="0.2"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5"/>
      <c r="Y605" s="2"/>
      <c r="AA605" s="2"/>
      <c r="AB605" s="2"/>
      <c r="AC605" s="2"/>
      <c r="AD605" s="2"/>
      <c r="AE605" s="2"/>
      <c r="AF605" s="2"/>
      <c r="AG605" s="2"/>
      <c r="AH605" s="2"/>
      <c r="AI605" s="2"/>
    </row>
    <row r="606" spans="12:35" x14ac:dyDescent="0.2"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5"/>
      <c r="Y606" s="2"/>
      <c r="AA606" s="2"/>
      <c r="AB606" s="2"/>
      <c r="AC606" s="2"/>
      <c r="AD606" s="2"/>
      <c r="AE606" s="2"/>
      <c r="AF606" s="2"/>
      <c r="AG606" s="2"/>
      <c r="AH606" s="2"/>
      <c r="AI606" s="2"/>
    </row>
    <row r="607" spans="12:35" x14ac:dyDescent="0.2"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5"/>
      <c r="Y607" s="2"/>
      <c r="AA607" s="2"/>
      <c r="AB607" s="2"/>
      <c r="AC607" s="2"/>
      <c r="AD607" s="2"/>
      <c r="AE607" s="2"/>
      <c r="AF607" s="2"/>
      <c r="AG607" s="2"/>
      <c r="AH607" s="2"/>
      <c r="AI607" s="2"/>
    </row>
    <row r="608" spans="12:35" x14ac:dyDescent="0.2"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5"/>
      <c r="Y608" s="2"/>
      <c r="AA608" s="2"/>
      <c r="AB608" s="2"/>
      <c r="AC608" s="2"/>
      <c r="AD608" s="2"/>
      <c r="AE608" s="2"/>
      <c r="AF608" s="2"/>
      <c r="AG608" s="2"/>
      <c r="AH608" s="2"/>
      <c r="AI608" s="2"/>
    </row>
    <row r="609" spans="12:35" x14ac:dyDescent="0.2"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5"/>
      <c r="Y609" s="2"/>
      <c r="AA609" s="2"/>
      <c r="AB609" s="2"/>
      <c r="AC609" s="2"/>
      <c r="AD609" s="2"/>
      <c r="AE609" s="2"/>
      <c r="AF609" s="2"/>
      <c r="AG609" s="2"/>
      <c r="AH609" s="2"/>
      <c r="AI609" s="2"/>
    </row>
    <row r="610" spans="12:35" x14ac:dyDescent="0.2"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5"/>
      <c r="Y610" s="2"/>
      <c r="AA610" s="2"/>
      <c r="AB610" s="2"/>
      <c r="AC610" s="2"/>
      <c r="AD610" s="2"/>
      <c r="AE610" s="2"/>
      <c r="AF610" s="2"/>
      <c r="AG610" s="2"/>
      <c r="AH610" s="2"/>
      <c r="AI610" s="2"/>
    </row>
    <row r="611" spans="12:35" x14ac:dyDescent="0.2"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5"/>
      <c r="Y611" s="2"/>
      <c r="AA611" s="2"/>
      <c r="AB611" s="2"/>
      <c r="AC611" s="2"/>
      <c r="AD611" s="2"/>
      <c r="AE611" s="2"/>
      <c r="AF611" s="2"/>
      <c r="AG611" s="2"/>
      <c r="AH611" s="2"/>
      <c r="AI611" s="2"/>
    </row>
    <row r="612" spans="12:35" x14ac:dyDescent="0.2"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5"/>
      <c r="Y612" s="2"/>
      <c r="AA612" s="2"/>
      <c r="AB612" s="2"/>
      <c r="AC612" s="2"/>
      <c r="AD612" s="2"/>
      <c r="AE612" s="2"/>
      <c r="AF612" s="2"/>
      <c r="AG612" s="2"/>
      <c r="AH612" s="2"/>
      <c r="AI612" s="2"/>
    </row>
    <row r="613" spans="12:35" x14ac:dyDescent="0.2"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5"/>
      <c r="Y613" s="2"/>
      <c r="AA613" s="2"/>
      <c r="AB613" s="2"/>
      <c r="AC613" s="2"/>
      <c r="AD613" s="2"/>
      <c r="AE613" s="2"/>
      <c r="AF613" s="2"/>
      <c r="AG613" s="2"/>
      <c r="AH613" s="2"/>
      <c r="AI613" s="2"/>
    </row>
    <row r="614" spans="12:35" x14ac:dyDescent="0.2"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5"/>
      <c r="Y614" s="2"/>
      <c r="AA614" s="2"/>
      <c r="AB614" s="2"/>
      <c r="AC614" s="2"/>
      <c r="AD614" s="2"/>
      <c r="AE614" s="2"/>
      <c r="AF614" s="2"/>
      <c r="AG614" s="2"/>
      <c r="AH614" s="2"/>
      <c r="AI614" s="2"/>
    </row>
    <row r="615" spans="12:35" x14ac:dyDescent="0.2"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5"/>
      <c r="Y615" s="2"/>
      <c r="AA615" s="2"/>
      <c r="AB615" s="2"/>
      <c r="AC615" s="2"/>
      <c r="AD615" s="2"/>
      <c r="AE615" s="2"/>
      <c r="AF615" s="2"/>
      <c r="AG615" s="2"/>
      <c r="AH615" s="2"/>
      <c r="AI615" s="2"/>
    </row>
    <row r="616" spans="12:35" x14ac:dyDescent="0.2"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5"/>
      <c r="Y616" s="2"/>
      <c r="AA616" s="2"/>
      <c r="AB616" s="2"/>
      <c r="AC616" s="2"/>
      <c r="AD616" s="2"/>
      <c r="AE616" s="2"/>
      <c r="AF616" s="2"/>
      <c r="AG616" s="2"/>
      <c r="AH616" s="2"/>
      <c r="AI616" s="2"/>
    </row>
    <row r="617" spans="12:35" x14ac:dyDescent="0.2"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5"/>
      <c r="Y617" s="2"/>
      <c r="AA617" s="2"/>
      <c r="AB617" s="2"/>
      <c r="AC617" s="2"/>
      <c r="AD617" s="2"/>
      <c r="AE617" s="2"/>
      <c r="AF617" s="2"/>
      <c r="AG617" s="2"/>
      <c r="AH617" s="2"/>
      <c r="AI617" s="2"/>
    </row>
    <row r="618" spans="12:35" x14ac:dyDescent="0.2"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5"/>
      <c r="Y618" s="2"/>
      <c r="AA618" s="2"/>
      <c r="AB618" s="2"/>
      <c r="AC618" s="2"/>
      <c r="AD618" s="2"/>
      <c r="AE618" s="2"/>
      <c r="AF618" s="2"/>
      <c r="AG618" s="2"/>
      <c r="AH618" s="2"/>
      <c r="AI618" s="2"/>
    </row>
    <row r="619" spans="12:35" x14ac:dyDescent="0.2"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5"/>
      <c r="Y619" s="2"/>
      <c r="AA619" s="2"/>
      <c r="AB619" s="2"/>
      <c r="AC619" s="2"/>
      <c r="AD619" s="2"/>
      <c r="AE619" s="2"/>
      <c r="AF619" s="2"/>
      <c r="AG619" s="2"/>
      <c r="AH619" s="2"/>
      <c r="AI619" s="2"/>
    </row>
    <row r="620" spans="12:35" x14ac:dyDescent="0.2"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5"/>
      <c r="Y620" s="2"/>
      <c r="AA620" s="2"/>
      <c r="AB620" s="2"/>
      <c r="AC620" s="2"/>
      <c r="AD620" s="2"/>
      <c r="AE620" s="2"/>
      <c r="AF620" s="2"/>
      <c r="AG620" s="2"/>
      <c r="AH620" s="2"/>
      <c r="AI620" s="2"/>
    </row>
    <row r="621" spans="12:35" x14ac:dyDescent="0.2"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5"/>
      <c r="Y621" s="2"/>
      <c r="AA621" s="2"/>
      <c r="AB621" s="2"/>
      <c r="AC621" s="2"/>
      <c r="AD621" s="2"/>
      <c r="AE621" s="2"/>
      <c r="AF621" s="2"/>
      <c r="AG621" s="2"/>
      <c r="AH621" s="2"/>
      <c r="AI621" s="2"/>
    </row>
    <row r="622" spans="12:35" x14ac:dyDescent="0.2"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5"/>
      <c r="Y622" s="2"/>
      <c r="AA622" s="2"/>
      <c r="AB622" s="2"/>
      <c r="AC622" s="2"/>
      <c r="AD622" s="2"/>
      <c r="AE622" s="2"/>
      <c r="AF622" s="2"/>
      <c r="AG622" s="2"/>
      <c r="AH622" s="2"/>
      <c r="AI622" s="2"/>
    </row>
    <row r="623" spans="12:35" x14ac:dyDescent="0.2"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5"/>
      <c r="Y623" s="2"/>
      <c r="AA623" s="2"/>
      <c r="AB623" s="2"/>
      <c r="AC623" s="2"/>
      <c r="AD623" s="2"/>
      <c r="AE623" s="2"/>
      <c r="AF623" s="2"/>
      <c r="AG623" s="2"/>
      <c r="AH623" s="2"/>
      <c r="AI623" s="2"/>
    </row>
    <row r="624" spans="12:35" x14ac:dyDescent="0.2"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5"/>
      <c r="Y624" s="2"/>
      <c r="AA624" s="2"/>
      <c r="AB624" s="2"/>
      <c r="AC624" s="2"/>
      <c r="AD624" s="2"/>
      <c r="AE624" s="2"/>
      <c r="AF624" s="2"/>
      <c r="AG624" s="2"/>
      <c r="AH624" s="2"/>
      <c r="AI624" s="2"/>
    </row>
    <row r="625" spans="12:35" x14ac:dyDescent="0.2"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5"/>
      <c r="Y625" s="2"/>
      <c r="AA625" s="2"/>
      <c r="AB625" s="2"/>
      <c r="AC625" s="2"/>
      <c r="AD625" s="2"/>
      <c r="AE625" s="2"/>
      <c r="AF625" s="2"/>
      <c r="AG625" s="2"/>
      <c r="AH625" s="2"/>
      <c r="AI625" s="2"/>
    </row>
    <row r="626" spans="12:35" x14ac:dyDescent="0.2"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5"/>
      <c r="Y626" s="2"/>
      <c r="AA626" s="2"/>
      <c r="AB626" s="2"/>
      <c r="AC626" s="2"/>
      <c r="AD626" s="2"/>
      <c r="AE626" s="2"/>
      <c r="AF626" s="2"/>
      <c r="AG626" s="2"/>
      <c r="AH626" s="2"/>
      <c r="AI626" s="2"/>
    </row>
    <row r="627" spans="12:35" x14ac:dyDescent="0.2"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5"/>
      <c r="Y627" s="2"/>
      <c r="AA627" s="2"/>
      <c r="AB627" s="2"/>
      <c r="AC627" s="2"/>
      <c r="AD627" s="2"/>
      <c r="AE627" s="2"/>
      <c r="AF627" s="2"/>
      <c r="AG627" s="2"/>
      <c r="AH627" s="2"/>
      <c r="AI627" s="2"/>
    </row>
    <row r="628" spans="12:35" x14ac:dyDescent="0.2"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5"/>
      <c r="Y628" s="2"/>
      <c r="AA628" s="2"/>
      <c r="AB628" s="2"/>
      <c r="AC628" s="2"/>
      <c r="AD628" s="2"/>
      <c r="AE628" s="2"/>
      <c r="AF628" s="2"/>
      <c r="AG628" s="2"/>
      <c r="AH628" s="2"/>
      <c r="AI628" s="2"/>
    </row>
    <row r="629" spans="12:35" x14ac:dyDescent="0.2"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5"/>
      <c r="Y629" s="2"/>
      <c r="AA629" s="2"/>
      <c r="AB629" s="2"/>
      <c r="AC629" s="2"/>
      <c r="AD629" s="2"/>
      <c r="AE629" s="2"/>
      <c r="AF629" s="2"/>
      <c r="AG629" s="2"/>
      <c r="AH629" s="2"/>
      <c r="AI629" s="2"/>
    </row>
    <row r="630" spans="12:35" x14ac:dyDescent="0.2"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5"/>
      <c r="Y630" s="2"/>
      <c r="AA630" s="2"/>
      <c r="AB630" s="2"/>
      <c r="AC630" s="2"/>
      <c r="AD630" s="2"/>
      <c r="AE630" s="2"/>
      <c r="AF630" s="2"/>
      <c r="AG630" s="2"/>
      <c r="AH630" s="2"/>
      <c r="AI630" s="2"/>
    </row>
    <row r="631" spans="12:35" x14ac:dyDescent="0.2"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5"/>
      <c r="Y631" s="2"/>
      <c r="AA631" s="2"/>
      <c r="AB631" s="2"/>
      <c r="AC631" s="2"/>
      <c r="AD631" s="2"/>
      <c r="AE631" s="2"/>
      <c r="AF631" s="2"/>
      <c r="AG631" s="2"/>
      <c r="AH631" s="2"/>
      <c r="AI631" s="2"/>
    </row>
    <row r="632" spans="12:35" x14ac:dyDescent="0.2"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5"/>
      <c r="Y632" s="2"/>
      <c r="AA632" s="2"/>
      <c r="AB632" s="2"/>
      <c r="AC632" s="2"/>
      <c r="AD632" s="2"/>
      <c r="AE632" s="2"/>
      <c r="AF632" s="2"/>
      <c r="AG632" s="2"/>
      <c r="AH632" s="2"/>
      <c r="AI632" s="2"/>
    </row>
    <row r="633" spans="12:35" x14ac:dyDescent="0.2"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5"/>
      <c r="Y633" s="2"/>
      <c r="AA633" s="2"/>
      <c r="AB633" s="2"/>
      <c r="AC633" s="2"/>
      <c r="AD633" s="2"/>
      <c r="AE633" s="2"/>
      <c r="AF633" s="2"/>
      <c r="AG633" s="2"/>
      <c r="AH633" s="2"/>
      <c r="AI633" s="2"/>
    </row>
    <row r="634" spans="12:35" x14ac:dyDescent="0.2"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5"/>
      <c r="Y634" s="2"/>
      <c r="AA634" s="2"/>
      <c r="AB634" s="2"/>
      <c r="AC634" s="2"/>
      <c r="AD634" s="2"/>
      <c r="AE634" s="2"/>
      <c r="AF634" s="2"/>
      <c r="AG634" s="2"/>
      <c r="AH634" s="2"/>
      <c r="AI634" s="2"/>
    </row>
    <row r="635" spans="12:35" x14ac:dyDescent="0.2"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5"/>
      <c r="Y635" s="2"/>
      <c r="AA635" s="2"/>
      <c r="AB635" s="2"/>
      <c r="AC635" s="2"/>
      <c r="AD635" s="2"/>
      <c r="AE635" s="2"/>
      <c r="AF635" s="2"/>
      <c r="AG635" s="2"/>
      <c r="AH635" s="2"/>
      <c r="AI635" s="2"/>
    </row>
    <row r="636" spans="12:35" x14ac:dyDescent="0.2"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5"/>
      <c r="Y636" s="2"/>
      <c r="AA636" s="2"/>
      <c r="AB636" s="2"/>
      <c r="AC636" s="2"/>
      <c r="AD636" s="2"/>
      <c r="AE636" s="2"/>
      <c r="AF636" s="2"/>
      <c r="AG636" s="2"/>
      <c r="AH636" s="2"/>
      <c r="AI636" s="2"/>
    </row>
    <row r="637" spans="12:35" x14ac:dyDescent="0.2"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5"/>
      <c r="Y637" s="2"/>
      <c r="AA637" s="2"/>
      <c r="AB637" s="2"/>
      <c r="AC637" s="2"/>
      <c r="AD637" s="2"/>
      <c r="AE637" s="2"/>
      <c r="AF637" s="2"/>
      <c r="AG637" s="2"/>
      <c r="AH637" s="2"/>
      <c r="AI637" s="2"/>
    </row>
    <row r="638" spans="12:35" x14ac:dyDescent="0.2"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5"/>
      <c r="Y638" s="2"/>
      <c r="AA638" s="2"/>
      <c r="AB638" s="2"/>
      <c r="AC638" s="2"/>
      <c r="AD638" s="2"/>
      <c r="AE638" s="2"/>
      <c r="AF638" s="2"/>
      <c r="AG638" s="2"/>
      <c r="AH638" s="2"/>
      <c r="AI638" s="2"/>
    </row>
    <row r="639" spans="12:35" x14ac:dyDescent="0.2"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5"/>
      <c r="Y639" s="2"/>
      <c r="AA639" s="2"/>
      <c r="AB639" s="2"/>
      <c r="AC639" s="2"/>
      <c r="AD639" s="2"/>
      <c r="AE639" s="2"/>
      <c r="AF639" s="2"/>
      <c r="AG639" s="2"/>
      <c r="AH639" s="2"/>
      <c r="AI639" s="2"/>
    </row>
    <row r="640" spans="12:35" x14ac:dyDescent="0.2"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5"/>
      <c r="Y640" s="2"/>
      <c r="AA640" s="2"/>
      <c r="AB640" s="2"/>
      <c r="AC640" s="2"/>
      <c r="AD640" s="2"/>
      <c r="AE640" s="2"/>
      <c r="AF640" s="2"/>
      <c r="AG640" s="2"/>
      <c r="AH640" s="2"/>
      <c r="AI640" s="2"/>
    </row>
    <row r="641" spans="12:35" x14ac:dyDescent="0.2"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5"/>
      <c r="Y641" s="2"/>
      <c r="AA641" s="2"/>
      <c r="AB641" s="2"/>
      <c r="AC641" s="2"/>
      <c r="AD641" s="2"/>
      <c r="AE641" s="2"/>
      <c r="AF641" s="2"/>
      <c r="AG641" s="2"/>
      <c r="AH641" s="2"/>
      <c r="AI641" s="2"/>
    </row>
    <row r="642" spans="12:35" x14ac:dyDescent="0.2"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5"/>
      <c r="Y642" s="2"/>
      <c r="AA642" s="2"/>
      <c r="AB642" s="2"/>
      <c r="AC642" s="2"/>
      <c r="AD642" s="2"/>
      <c r="AE642" s="2"/>
      <c r="AF642" s="2"/>
      <c r="AG642" s="2"/>
      <c r="AH642" s="2"/>
      <c r="AI642" s="2"/>
    </row>
    <row r="643" spans="12:35" x14ac:dyDescent="0.2"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5"/>
      <c r="Y643" s="2"/>
      <c r="AA643" s="2"/>
      <c r="AB643" s="2"/>
      <c r="AC643" s="2"/>
      <c r="AD643" s="2"/>
      <c r="AE643" s="2"/>
      <c r="AF643" s="2"/>
      <c r="AG643" s="2"/>
      <c r="AH643" s="2"/>
      <c r="AI643" s="2"/>
    </row>
    <row r="644" spans="12:35" x14ac:dyDescent="0.2"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5"/>
      <c r="Y644" s="2"/>
      <c r="AA644" s="2"/>
      <c r="AB644" s="2"/>
      <c r="AC644" s="2"/>
      <c r="AD644" s="2"/>
      <c r="AE644" s="2"/>
      <c r="AF644" s="2"/>
      <c r="AG644" s="2"/>
      <c r="AH644" s="2"/>
      <c r="AI644" s="2"/>
    </row>
    <row r="645" spans="12:35" x14ac:dyDescent="0.2"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5"/>
      <c r="Y645" s="2"/>
      <c r="AA645" s="2"/>
      <c r="AB645" s="2"/>
      <c r="AC645" s="2"/>
      <c r="AD645" s="2"/>
      <c r="AE645" s="2"/>
      <c r="AF645" s="2"/>
      <c r="AG645" s="2"/>
      <c r="AH645" s="2"/>
      <c r="AI645" s="2"/>
    </row>
    <row r="646" spans="12:35" x14ac:dyDescent="0.2"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5"/>
      <c r="Y646" s="2"/>
      <c r="AA646" s="2"/>
      <c r="AB646" s="2"/>
      <c r="AC646" s="2"/>
      <c r="AD646" s="2"/>
      <c r="AE646" s="2"/>
      <c r="AF646" s="2"/>
      <c r="AG646" s="2"/>
      <c r="AH646" s="2"/>
      <c r="AI646" s="2"/>
    </row>
    <row r="647" spans="12:35" x14ac:dyDescent="0.2"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5"/>
      <c r="Y647" s="2"/>
      <c r="AA647" s="2"/>
      <c r="AB647" s="2"/>
      <c r="AC647" s="2"/>
      <c r="AD647" s="2"/>
      <c r="AE647" s="2"/>
      <c r="AF647" s="2"/>
      <c r="AG647" s="2"/>
      <c r="AH647" s="2"/>
      <c r="AI647" s="2"/>
    </row>
    <row r="648" spans="12:35" x14ac:dyDescent="0.2"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5"/>
      <c r="Y648" s="2"/>
      <c r="AA648" s="2"/>
      <c r="AB648" s="2"/>
      <c r="AC648" s="2"/>
      <c r="AD648" s="2"/>
      <c r="AE648" s="2"/>
      <c r="AF648" s="2"/>
      <c r="AG648" s="2"/>
      <c r="AH648" s="2"/>
      <c r="AI648" s="2"/>
    </row>
    <row r="649" spans="12:35" x14ac:dyDescent="0.2"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5"/>
      <c r="Y649" s="2"/>
      <c r="AA649" s="2"/>
      <c r="AB649" s="2"/>
      <c r="AC649" s="2"/>
      <c r="AD649" s="2"/>
      <c r="AE649" s="2"/>
      <c r="AF649" s="2"/>
      <c r="AG649" s="2"/>
      <c r="AH649" s="2"/>
      <c r="AI649" s="2"/>
    </row>
    <row r="650" spans="12:35" x14ac:dyDescent="0.2"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5"/>
      <c r="Y650" s="2"/>
      <c r="AA650" s="2"/>
      <c r="AB650" s="2"/>
      <c r="AC650" s="2"/>
      <c r="AD650" s="2"/>
      <c r="AE650" s="2"/>
      <c r="AF650" s="2"/>
      <c r="AG650" s="2"/>
      <c r="AH650" s="2"/>
      <c r="AI650" s="2"/>
    </row>
    <row r="651" spans="12:35" x14ac:dyDescent="0.2"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5"/>
      <c r="Y651" s="2"/>
      <c r="AA651" s="2"/>
      <c r="AB651" s="2"/>
      <c r="AC651" s="2"/>
      <c r="AD651" s="2"/>
      <c r="AE651" s="2"/>
      <c r="AF651" s="2"/>
      <c r="AG651" s="2"/>
      <c r="AH651" s="2"/>
      <c r="AI651" s="2"/>
    </row>
    <row r="652" spans="12:35" x14ac:dyDescent="0.2"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5"/>
      <c r="Y652" s="2"/>
      <c r="AA652" s="2"/>
      <c r="AB652" s="2"/>
      <c r="AC652" s="2"/>
      <c r="AD652" s="2"/>
      <c r="AE652" s="2"/>
      <c r="AF652" s="2"/>
      <c r="AG652" s="2"/>
      <c r="AH652" s="2"/>
      <c r="AI652" s="2"/>
    </row>
    <row r="653" spans="12:35" x14ac:dyDescent="0.2"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5"/>
      <c r="Y653" s="2"/>
      <c r="AA653" s="2"/>
      <c r="AB653" s="2"/>
      <c r="AC653" s="2"/>
      <c r="AD653" s="2"/>
      <c r="AE653" s="2"/>
      <c r="AF653" s="2"/>
      <c r="AG653" s="2"/>
      <c r="AH653" s="2"/>
      <c r="AI653" s="2"/>
    </row>
    <row r="654" spans="12:35" x14ac:dyDescent="0.2"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5"/>
      <c r="Y654" s="2"/>
      <c r="AA654" s="2"/>
      <c r="AB654" s="2"/>
      <c r="AC654" s="2"/>
      <c r="AD654" s="2"/>
      <c r="AE654" s="2"/>
      <c r="AF654" s="2"/>
      <c r="AG654" s="2"/>
      <c r="AH654" s="2"/>
      <c r="AI654" s="2"/>
    </row>
    <row r="655" spans="12:35" x14ac:dyDescent="0.2"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5"/>
      <c r="Y655" s="2"/>
      <c r="AA655" s="2"/>
      <c r="AB655" s="2"/>
      <c r="AC655" s="2"/>
      <c r="AD655" s="2"/>
      <c r="AE655" s="2"/>
      <c r="AF655" s="2"/>
      <c r="AG655" s="2"/>
      <c r="AH655" s="2"/>
      <c r="AI655" s="2"/>
    </row>
    <row r="656" spans="12:35" x14ac:dyDescent="0.2"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5"/>
      <c r="Y656" s="2"/>
      <c r="AA656" s="2"/>
      <c r="AB656" s="2"/>
      <c r="AC656" s="2"/>
      <c r="AD656" s="2"/>
      <c r="AE656" s="2"/>
      <c r="AF656" s="2"/>
      <c r="AG656" s="2"/>
      <c r="AH656" s="2"/>
      <c r="AI656" s="2"/>
    </row>
    <row r="657" spans="12:35" x14ac:dyDescent="0.2"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5"/>
      <c r="Y657" s="2"/>
      <c r="AA657" s="2"/>
      <c r="AB657" s="2"/>
      <c r="AC657" s="2"/>
      <c r="AD657" s="2"/>
      <c r="AE657" s="2"/>
      <c r="AF657" s="2"/>
      <c r="AG657" s="2"/>
      <c r="AH657" s="2"/>
      <c r="AI657" s="2"/>
    </row>
    <row r="658" spans="12:35" x14ac:dyDescent="0.2"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5"/>
      <c r="Y658" s="2"/>
      <c r="AA658" s="2"/>
      <c r="AB658" s="2"/>
      <c r="AC658" s="2"/>
      <c r="AD658" s="2"/>
      <c r="AE658" s="2"/>
      <c r="AF658" s="2"/>
      <c r="AG658" s="2"/>
      <c r="AH658" s="2"/>
      <c r="AI658" s="2"/>
    </row>
    <row r="659" spans="12:35" x14ac:dyDescent="0.2"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5"/>
      <c r="Y659" s="2"/>
      <c r="AA659" s="2"/>
      <c r="AB659" s="2"/>
      <c r="AC659" s="2"/>
      <c r="AD659" s="2"/>
      <c r="AE659" s="2"/>
      <c r="AF659" s="2"/>
      <c r="AG659" s="2"/>
      <c r="AH659" s="2"/>
      <c r="AI659" s="2"/>
    </row>
    <row r="660" spans="12:35" x14ac:dyDescent="0.2"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5"/>
      <c r="Y660" s="2"/>
      <c r="AA660" s="2"/>
      <c r="AB660" s="2"/>
      <c r="AC660" s="2"/>
      <c r="AD660" s="2"/>
      <c r="AE660" s="2"/>
      <c r="AF660" s="2"/>
      <c r="AG660" s="2"/>
      <c r="AH660" s="2"/>
      <c r="AI660" s="2"/>
    </row>
    <row r="661" spans="12:35" x14ac:dyDescent="0.2"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5"/>
      <c r="Y661" s="2"/>
      <c r="AA661" s="2"/>
      <c r="AB661" s="2"/>
      <c r="AC661" s="2"/>
      <c r="AD661" s="2"/>
      <c r="AE661" s="2"/>
      <c r="AF661" s="2"/>
      <c r="AG661" s="2"/>
      <c r="AH661" s="2"/>
      <c r="AI661" s="2"/>
    </row>
    <row r="662" spans="12:35" x14ac:dyDescent="0.2"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5"/>
      <c r="Y662" s="2"/>
      <c r="AA662" s="2"/>
      <c r="AB662" s="2"/>
      <c r="AC662" s="2"/>
      <c r="AD662" s="2"/>
      <c r="AE662" s="2"/>
      <c r="AF662" s="2"/>
      <c r="AG662" s="2"/>
      <c r="AH662" s="2"/>
      <c r="AI662" s="2"/>
    </row>
    <row r="663" spans="12:35" x14ac:dyDescent="0.2"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5"/>
      <c r="Y663" s="2"/>
      <c r="AA663" s="2"/>
      <c r="AB663" s="2"/>
      <c r="AC663" s="2"/>
      <c r="AD663" s="2"/>
      <c r="AE663" s="2"/>
      <c r="AF663" s="2"/>
      <c r="AG663" s="2"/>
      <c r="AH663" s="2"/>
      <c r="AI663" s="2"/>
    </row>
    <row r="664" spans="12:35" x14ac:dyDescent="0.2"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5"/>
      <c r="Y664" s="2"/>
      <c r="AA664" s="2"/>
      <c r="AB664" s="2"/>
      <c r="AC664" s="2"/>
      <c r="AD664" s="2"/>
      <c r="AE664" s="2"/>
      <c r="AF664" s="2"/>
      <c r="AG664" s="2"/>
      <c r="AH664" s="2"/>
      <c r="AI664" s="2"/>
    </row>
    <row r="665" spans="12:35" x14ac:dyDescent="0.2"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5"/>
      <c r="Y665" s="2"/>
      <c r="AA665" s="2"/>
      <c r="AB665" s="2"/>
      <c r="AC665" s="2"/>
      <c r="AD665" s="2"/>
      <c r="AE665" s="2"/>
      <c r="AF665" s="2"/>
      <c r="AG665" s="2"/>
      <c r="AH665" s="2"/>
      <c r="AI665" s="2"/>
    </row>
    <row r="666" spans="12:35" x14ac:dyDescent="0.2"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5"/>
      <c r="Y666" s="2"/>
      <c r="AA666" s="2"/>
      <c r="AB666" s="2"/>
      <c r="AC666" s="2"/>
      <c r="AD666" s="2"/>
      <c r="AE666" s="2"/>
      <c r="AF666" s="2"/>
      <c r="AG666" s="2"/>
      <c r="AH666" s="2"/>
      <c r="AI666" s="2"/>
    </row>
    <row r="667" spans="12:35" x14ac:dyDescent="0.2"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5"/>
      <c r="Y667" s="2"/>
      <c r="AA667" s="2"/>
      <c r="AB667" s="2"/>
      <c r="AC667" s="2"/>
      <c r="AD667" s="2"/>
      <c r="AE667" s="2"/>
      <c r="AF667" s="2"/>
      <c r="AG667" s="2"/>
      <c r="AH667" s="2"/>
      <c r="AI667" s="2"/>
    </row>
    <row r="668" spans="12:35" x14ac:dyDescent="0.2"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5"/>
      <c r="Y668" s="2"/>
      <c r="AA668" s="2"/>
      <c r="AB668" s="2"/>
      <c r="AC668" s="2"/>
      <c r="AD668" s="2"/>
      <c r="AE668" s="2"/>
      <c r="AF668" s="2"/>
      <c r="AG668" s="2"/>
      <c r="AH668" s="2"/>
      <c r="AI668" s="2"/>
    </row>
    <row r="669" spans="12:35" x14ac:dyDescent="0.2"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5"/>
      <c r="Y669" s="2"/>
      <c r="AA669" s="2"/>
      <c r="AB669" s="2"/>
      <c r="AC669" s="2"/>
      <c r="AD669" s="2"/>
      <c r="AE669" s="2"/>
      <c r="AF669" s="2"/>
      <c r="AG669" s="2"/>
      <c r="AH669" s="2"/>
      <c r="AI669" s="2"/>
    </row>
    <row r="670" spans="12:35" x14ac:dyDescent="0.2"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5"/>
      <c r="Y670" s="2"/>
      <c r="AA670" s="2"/>
      <c r="AB670" s="2"/>
      <c r="AC670" s="2"/>
      <c r="AD670" s="2"/>
      <c r="AE670" s="2"/>
      <c r="AF670" s="2"/>
      <c r="AG670" s="2"/>
      <c r="AH670" s="2"/>
      <c r="AI670" s="2"/>
    </row>
    <row r="671" spans="12:35" x14ac:dyDescent="0.2"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5"/>
      <c r="Y671" s="2"/>
      <c r="AA671" s="2"/>
      <c r="AB671" s="2"/>
      <c r="AC671" s="2"/>
      <c r="AD671" s="2"/>
      <c r="AE671" s="2"/>
      <c r="AF671" s="2"/>
      <c r="AG671" s="2"/>
      <c r="AH671" s="2"/>
      <c r="AI671" s="2"/>
    </row>
    <row r="672" spans="12:35" x14ac:dyDescent="0.2"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5"/>
      <c r="Y672" s="2"/>
      <c r="AA672" s="2"/>
      <c r="AB672" s="2"/>
      <c r="AC672" s="2"/>
      <c r="AD672" s="2"/>
      <c r="AE672" s="2"/>
      <c r="AF672" s="2"/>
      <c r="AG672" s="2"/>
      <c r="AH672" s="2"/>
      <c r="AI672" s="2"/>
    </row>
    <row r="673" spans="12:35" x14ac:dyDescent="0.2"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5"/>
      <c r="Y673" s="2"/>
      <c r="AA673" s="2"/>
      <c r="AB673" s="2"/>
      <c r="AC673" s="2"/>
      <c r="AD673" s="2"/>
      <c r="AE673" s="2"/>
      <c r="AF673" s="2"/>
      <c r="AG673" s="2"/>
      <c r="AH673" s="2"/>
      <c r="AI673" s="2"/>
    </row>
    <row r="674" spans="12:35" x14ac:dyDescent="0.2"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5"/>
      <c r="Y674" s="2"/>
      <c r="AA674" s="2"/>
      <c r="AB674" s="2"/>
      <c r="AC674" s="2"/>
      <c r="AD674" s="2"/>
      <c r="AE674" s="2"/>
      <c r="AF674" s="2"/>
      <c r="AG674" s="2"/>
      <c r="AH674" s="2"/>
      <c r="AI674" s="2"/>
    </row>
    <row r="675" spans="12:35" x14ac:dyDescent="0.2"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5"/>
      <c r="Y675" s="2"/>
      <c r="AA675" s="2"/>
      <c r="AB675" s="2"/>
      <c r="AC675" s="2"/>
      <c r="AD675" s="2"/>
      <c r="AE675" s="2"/>
      <c r="AF675" s="2"/>
      <c r="AG675" s="2"/>
      <c r="AH675" s="2"/>
      <c r="AI675" s="2"/>
    </row>
    <row r="676" spans="12:35" x14ac:dyDescent="0.2"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5"/>
      <c r="Y676" s="2"/>
      <c r="AA676" s="2"/>
      <c r="AB676" s="2"/>
      <c r="AC676" s="2"/>
      <c r="AD676" s="2"/>
      <c r="AE676" s="2"/>
      <c r="AF676" s="2"/>
      <c r="AG676" s="2"/>
      <c r="AH676" s="2"/>
      <c r="AI676" s="2"/>
    </row>
    <row r="677" spans="12:35" x14ac:dyDescent="0.2"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5"/>
      <c r="Y677" s="2"/>
      <c r="AA677" s="2"/>
      <c r="AB677" s="2"/>
      <c r="AC677" s="2"/>
      <c r="AD677" s="2"/>
      <c r="AE677" s="2"/>
      <c r="AF677" s="2"/>
      <c r="AG677" s="2"/>
      <c r="AH677" s="2"/>
      <c r="AI677" s="2"/>
    </row>
    <row r="678" spans="12:35" x14ac:dyDescent="0.2"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5"/>
      <c r="Y678" s="2"/>
      <c r="AA678" s="2"/>
      <c r="AB678" s="2"/>
      <c r="AC678" s="2"/>
      <c r="AD678" s="2"/>
      <c r="AE678" s="2"/>
      <c r="AF678" s="2"/>
      <c r="AG678" s="2"/>
      <c r="AH678" s="2"/>
      <c r="AI678" s="2"/>
    </row>
    <row r="679" spans="12:35" x14ac:dyDescent="0.2"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5"/>
      <c r="Y679" s="2"/>
      <c r="AA679" s="2"/>
      <c r="AB679" s="2"/>
      <c r="AC679" s="2"/>
      <c r="AD679" s="2"/>
      <c r="AE679" s="2"/>
      <c r="AF679" s="2"/>
      <c r="AG679" s="2"/>
      <c r="AH679" s="2"/>
      <c r="AI679" s="2"/>
    </row>
    <row r="680" spans="12:35" x14ac:dyDescent="0.2"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5"/>
      <c r="Y680" s="2"/>
      <c r="AA680" s="2"/>
      <c r="AB680" s="2"/>
      <c r="AC680" s="2"/>
      <c r="AD680" s="2"/>
      <c r="AE680" s="2"/>
      <c r="AF680" s="2"/>
      <c r="AG680" s="2"/>
      <c r="AH680" s="2"/>
      <c r="AI680" s="2"/>
    </row>
    <row r="681" spans="12:35" x14ac:dyDescent="0.2"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5"/>
      <c r="Y681" s="2"/>
      <c r="AA681" s="2"/>
      <c r="AB681" s="2"/>
      <c r="AC681" s="2"/>
      <c r="AD681" s="2"/>
      <c r="AE681" s="2"/>
      <c r="AF681" s="2"/>
      <c r="AG681" s="2"/>
      <c r="AH681" s="2"/>
      <c r="AI681" s="2"/>
    </row>
    <row r="682" spans="12:35" x14ac:dyDescent="0.2"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5"/>
      <c r="Y682" s="2"/>
      <c r="AA682" s="2"/>
      <c r="AB682" s="2"/>
      <c r="AC682" s="2"/>
      <c r="AD682" s="2"/>
      <c r="AE682" s="2"/>
      <c r="AF682" s="2"/>
      <c r="AG682" s="2"/>
      <c r="AH682" s="2"/>
      <c r="AI682" s="2"/>
    </row>
    <row r="683" spans="12:35" x14ac:dyDescent="0.2"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5"/>
      <c r="Y683" s="2"/>
      <c r="AA683" s="2"/>
      <c r="AB683" s="2"/>
      <c r="AC683" s="2"/>
      <c r="AD683" s="2"/>
      <c r="AE683" s="2"/>
      <c r="AF683" s="2"/>
      <c r="AG683" s="2"/>
      <c r="AH683" s="2"/>
      <c r="AI683" s="2"/>
    </row>
    <row r="684" spans="12:35" x14ac:dyDescent="0.2"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5"/>
      <c r="Y684" s="2"/>
      <c r="AA684" s="2"/>
      <c r="AB684" s="2"/>
      <c r="AC684" s="2"/>
      <c r="AD684" s="2"/>
      <c r="AE684" s="2"/>
      <c r="AF684" s="2"/>
      <c r="AG684" s="2"/>
      <c r="AH684" s="2"/>
      <c r="AI684" s="2"/>
    </row>
    <row r="685" spans="12:35" x14ac:dyDescent="0.2"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5"/>
      <c r="Y685" s="2"/>
      <c r="AA685" s="2"/>
      <c r="AB685" s="2"/>
      <c r="AC685" s="2"/>
      <c r="AD685" s="2"/>
      <c r="AE685" s="2"/>
      <c r="AF685" s="2"/>
      <c r="AG685" s="2"/>
      <c r="AH685" s="2"/>
      <c r="AI685" s="2"/>
    </row>
    <row r="686" spans="12:35" x14ac:dyDescent="0.2"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5"/>
      <c r="Y686" s="2"/>
      <c r="AA686" s="2"/>
      <c r="AB686" s="2"/>
      <c r="AC686" s="2"/>
      <c r="AD686" s="2"/>
      <c r="AE686" s="2"/>
      <c r="AF686" s="2"/>
      <c r="AG686" s="2"/>
      <c r="AH686" s="2"/>
      <c r="AI686" s="2"/>
    </row>
    <row r="687" spans="12:35" x14ac:dyDescent="0.2"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5"/>
      <c r="Y687" s="2"/>
      <c r="AA687" s="2"/>
      <c r="AB687" s="2"/>
      <c r="AC687" s="2"/>
      <c r="AD687" s="2"/>
      <c r="AE687" s="2"/>
      <c r="AF687" s="2"/>
      <c r="AG687" s="2"/>
      <c r="AH687" s="2"/>
      <c r="AI687" s="2"/>
    </row>
    <row r="688" spans="12:35" x14ac:dyDescent="0.2"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5"/>
      <c r="Y688" s="2"/>
      <c r="AA688" s="2"/>
      <c r="AB688" s="2"/>
      <c r="AC688" s="2"/>
      <c r="AD688" s="2"/>
      <c r="AE688" s="2"/>
      <c r="AF688" s="2"/>
      <c r="AG688" s="2"/>
      <c r="AH688" s="2"/>
      <c r="AI688" s="2"/>
    </row>
    <row r="689" spans="12:35" x14ac:dyDescent="0.2"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5"/>
      <c r="Y689" s="2"/>
      <c r="AA689" s="2"/>
      <c r="AB689" s="2"/>
      <c r="AC689" s="2"/>
      <c r="AD689" s="2"/>
      <c r="AE689" s="2"/>
      <c r="AF689" s="2"/>
      <c r="AG689" s="2"/>
      <c r="AH689" s="2"/>
      <c r="AI689" s="2"/>
    </row>
    <row r="690" spans="12:35" x14ac:dyDescent="0.2"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5"/>
      <c r="Y690" s="2"/>
      <c r="AA690" s="2"/>
      <c r="AB690" s="2"/>
      <c r="AC690" s="2"/>
      <c r="AD690" s="2"/>
      <c r="AE690" s="2"/>
      <c r="AF690" s="2"/>
      <c r="AG690" s="2"/>
      <c r="AH690" s="2"/>
      <c r="AI690" s="2"/>
    </row>
    <row r="691" spans="12:35" x14ac:dyDescent="0.2"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5"/>
      <c r="Y691" s="2"/>
      <c r="AA691" s="2"/>
      <c r="AB691" s="2"/>
      <c r="AC691" s="2"/>
      <c r="AD691" s="2"/>
      <c r="AE691" s="2"/>
      <c r="AF691" s="2"/>
      <c r="AG691" s="2"/>
      <c r="AH691" s="2"/>
      <c r="AI691" s="2"/>
    </row>
    <row r="692" spans="12:35" x14ac:dyDescent="0.2"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5"/>
      <c r="Y692" s="2"/>
      <c r="AA692" s="2"/>
      <c r="AB692" s="2"/>
      <c r="AC692" s="2"/>
      <c r="AD692" s="2"/>
      <c r="AE692" s="2"/>
      <c r="AF692" s="2"/>
      <c r="AG692" s="2"/>
      <c r="AH692" s="2"/>
      <c r="AI692" s="2"/>
    </row>
    <row r="693" spans="12:35" x14ac:dyDescent="0.2"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5"/>
      <c r="Y693" s="2"/>
      <c r="AA693" s="2"/>
      <c r="AB693" s="2"/>
      <c r="AC693" s="2"/>
      <c r="AD693" s="2"/>
      <c r="AE693" s="2"/>
      <c r="AF693" s="2"/>
      <c r="AG693" s="2"/>
      <c r="AH693" s="2"/>
      <c r="AI693" s="2"/>
    </row>
    <row r="694" spans="12:35" x14ac:dyDescent="0.2"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5"/>
      <c r="Y694" s="2"/>
      <c r="AA694" s="2"/>
      <c r="AB694" s="2"/>
      <c r="AC694" s="2"/>
      <c r="AD694" s="2"/>
      <c r="AE694" s="2"/>
      <c r="AF694" s="2"/>
      <c r="AG694" s="2"/>
      <c r="AH694" s="2"/>
      <c r="AI694" s="2"/>
    </row>
    <row r="695" spans="12:35" x14ac:dyDescent="0.2"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5"/>
      <c r="Y695" s="2"/>
      <c r="AA695" s="2"/>
      <c r="AB695" s="2"/>
      <c r="AC695" s="2"/>
      <c r="AD695" s="2"/>
      <c r="AE695" s="2"/>
      <c r="AF695" s="2"/>
      <c r="AG695" s="2"/>
      <c r="AH695" s="2"/>
      <c r="AI695" s="2"/>
    </row>
    <row r="696" spans="12:35" x14ac:dyDescent="0.2"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5"/>
      <c r="Y696" s="2"/>
      <c r="AA696" s="2"/>
      <c r="AB696" s="2"/>
      <c r="AC696" s="2"/>
      <c r="AD696" s="2"/>
      <c r="AE696" s="2"/>
      <c r="AF696" s="2"/>
      <c r="AG696" s="2"/>
      <c r="AH696" s="2"/>
      <c r="AI696" s="2"/>
    </row>
    <row r="697" spans="12:35" x14ac:dyDescent="0.2"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5"/>
      <c r="Y697" s="2"/>
      <c r="AA697" s="2"/>
      <c r="AB697" s="2"/>
      <c r="AC697" s="2"/>
      <c r="AD697" s="2"/>
      <c r="AE697" s="2"/>
      <c r="AF697" s="2"/>
      <c r="AG697" s="2"/>
      <c r="AH697" s="2"/>
      <c r="AI697" s="2"/>
    </row>
    <row r="698" spans="12:35" x14ac:dyDescent="0.2"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5"/>
      <c r="Y698" s="2"/>
      <c r="AA698" s="2"/>
      <c r="AB698" s="2"/>
      <c r="AC698" s="2"/>
      <c r="AD698" s="2"/>
      <c r="AE698" s="2"/>
      <c r="AF698" s="2"/>
      <c r="AG698" s="2"/>
      <c r="AH698" s="2"/>
      <c r="AI698" s="2"/>
    </row>
    <row r="699" spans="12:35" x14ac:dyDescent="0.2"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5"/>
      <c r="Y699" s="2"/>
      <c r="AA699" s="2"/>
      <c r="AB699" s="2"/>
      <c r="AC699" s="2"/>
      <c r="AD699" s="2"/>
      <c r="AE699" s="2"/>
      <c r="AF699" s="2"/>
      <c r="AG699" s="2"/>
      <c r="AH699" s="2"/>
      <c r="AI699" s="2"/>
    </row>
    <row r="700" spans="12:35" x14ac:dyDescent="0.2"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5"/>
      <c r="Y700" s="2"/>
      <c r="AA700" s="2"/>
      <c r="AB700" s="2"/>
      <c r="AC700" s="2"/>
      <c r="AD700" s="2"/>
      <c r="AE700" s="2"/>
      <c r="AF700" s="2"/>
      <c r="AG700" s="2"/>
      <c r="AH700" s="2"/>
      <c r="AI700" s="2"/>
    </row>
    <row r="701" spans="12:35" x14ac:dyDescent="0.2"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5"/>
      <c r="Y701" s="2"/>
      <c r="AA701" s="2"/>
      <c r="AB701" s="2"/>
      <c r="AC701" s="2"/>
      <c r="AD701" s="2"/>
      <c r="AE701" s="2"/>
      <c r="AF701" s="2"/>
      <c r="AG701" s="2"/>
      <c r="AH701" s="2"/>
      <c r="AI701" s="2"/>
    </row>
    <row r="702" spans="12:35" x14ac:dyDescent="0.2"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5"/>
      <c r="Y702" s="2"/>
      <c r="AA702" s="2"/>
      <c r="AB702" s="2"/>
      <c r="AC702" s="2"/>
      <c r="AD702" s="2"/>
      <c r="AE702" s="2"/>
      <c r="AF702" s="2"/>
      <c r="AG702" s="2"/>
      <c r="AH702" s="2"/>
      <c r="AI702" s="2"/>
    </row>
    <row r="703" spans="12:35" x14ac:dyDescent="0.2"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5"/>
      <c r="Y703" s="2"/>
      <c r="AA703" s="2"/>
      <c r="AB703" s="2"/>
      <c r="AC703" s="2"/>
      <c r="AD703" s="2"/>
      <c r="AE703" s="2"/>
      <c r="AF703" s="2"/>
      <c r="AG703" s="2"/>
      <c r="AH703" s="2"/>
      <c r="AI703" s="2"/>
    </row>
    <row r="704" spans="12:35" x14ac:dyDescent="0.2"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5"/>
      <c r="Y704" s="2"/>
      <c r="AA704" s="2"/>
      <c r="AB704" s="2"/>
      <c r="AC704" s="2"/>
      <c r="AD704" s="2"/>
      <c r="AE704" s="2"/>
      <c r="AF704" s="2"/>
      <c r="AG704" s="2"/>
      <c r="AH704" s="2"/>
      <c r="AI704" s="2"/>
    </row>
    <row r="705" spans="12:35" x14ac:dyDescent="0.2"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5"/>
      <c r="Y705" s="2"/>
      <c r="AA705" s="2"/>
      <c r="AB705" s="2"/>
      <c r="AC705" s="2"/>
      <c r="AD705" s="2"/>
      <c r="AE705" s="2"/>
      <c r="AF705" s="2"/>
      <c r="AG705" s="2"/>
      <c r="AH705" s="2"/>
      <c r="AI705" s="2"/>
    </row>
    <row r="706" spans="12:35" x14ac:dyDescent="0.2"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5"/>
      <c r="Y706" s="2"/>
      <c r="AA706" s="2"/>
      <c r="AB706" s="2"/>
      <c r="AC706" s="2"/>
      <c r="AD706" s="2"/>
      <c r="AE706" s="2"/>
      <c r="AF706" s="2"/>
      <c r="AG706" s="2"/>
      <c r="AH706" s="2"/>
      <c r="AI706" s="2"/>
    </row>
    <row r="707" spans="12:35" x14ac:dyDescent="0.2"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5"/>
      <c r="Y707" s="2"/>
      <c r="AA707" s="2"/>
      <c r="AB707" s="2"/>
      <c r="AC707" s="2"/>
      <c r="AD707" s="2"/>
      <c r="AE707" s="2"/>
      <c r="AF707" s="2"/>
      <c r="AG707" s="2"/>
      <c r="AH707" s="2"/>
      <c r="AI707" s="2"/>
    </row>
    <row r="708" spans="12:35" x14ac:dyDescent="0.2"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5"/>
      <c r="Y708" s="2"/>
      <c r="AA708" s="2"/>
      <c r="AB708" s="2"/>
      <c r="AC708" s="2"/>
      <c r="AD708" s="2"/>
      <c r="AE708" s="2"/>
      <c r="AF708" s="2"/>
      <c r="AG708" s="2"/>
      <c r="AH708" s="2"/>
      <c r="AI708" s="2"/>
    </row>
    <row r="709" spans="12:35" x14ac:dyDescent="0.2"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5"/>
      <c r="Y709" s="2"/>
      <c r="AA709" s="2"/>
      <c r="AB709" s="2"/>
      <c r="AC709" s="2"/>
      <c r="AD709" s="2"/>
      <c r="AE709" s="2"/>
      <c r="AF709" s="2"/>
      <c r="AG709" s="2"/>
      <c r="AH709" s="2"/>
      <c r="AI709" s="2"/>
    </row>
    <row r="710" spans="12:35" x14ac:dyDescent="0.2"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5"/>
      <c r="Y710" s="2"/>
      <c r="AA710" s="2"/>
      <c r="AB710" s="2"/>
      <c r="AC710" s="2"/>
      <c r="AD710" s="2"/>
      <c r="AE710" s="2"/>
      <c r="AF710" s="2"/>
      <c r="AG710" s="2"/>
      <c r="AH710" s="2"/>
      <c r="AI710" s="2"/>
    </row>
    <row r="711" spans="12:35" x14ac:dyDescent="0.2"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5"/>
      <c r="Y711" s="2"/>
      <c r="AA711" s="2"/>
      <c r="AB711" s="2"/>
      <c r="AC711" s="2"/>
      <c r="AD711" s="2"/>
      <c r="AE711" s="2"/>
      <c r="AF711" s="2"/>
      <c r="AG711" s="2"/>
      <c r="AH711" s="2"/>
      <c r="AI711" s="2"/>
    </row>
    <row r="712" spans="12:35" x14ac:dyDescent="0.2"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5"/>
      <c r="Y712" s="2"/>
      <c r="AA712" s="2"/>
      <c r="AB712" s="2"/>
      <c r="AC712" s="2"/>
      <c r="AD712" s="2"/>
      <c r="AE712" s="2"/>
      <c r="AF712" s="2"/>
      <c r="AG712" s="2"/>
      <c r="AH712" s="2"/>
      <c r="AI712" s="2"/>
    </row>
    <row r="713" spans="12:35" x14ac:dyDescent="0.2"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5"/>
      <c r="Y713" s="2"/>
      <c r="AA713" s="2"/>
      <c r="AB713" s="2"/>
      <c r="AC713" s="2"/>
      <c r="AD713" s="2"/>
      <c r="AE713" s="2"/>
      <c r="AF713" s="2"/>
      <c r="AG713" s="2"/>
      <c r="AH713" s="2"/>
      <c r="AI713" s="2"/>
    </row>
    <row r="714" spans="12:35" x14ac:dyDescent="0.2"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5"/>
      <c r="Y714" s="2"/>
      <c r="AA714" s="2"/>
      <c r="AB714" s="2"/>
      <c r="AC714" s="2"/>
      <c r="AD714" s="2"/>
      <c r="AE714" s="2"/>
      <c r="AF714" s="2"/>
      <c r="AG714" s="2"/>
      <c r="AH714" s="2"/>
      <c r="AI714" s="2"/>
    </row>
    <row r="715" spans="12:35" x14ac:dyDescent="0.2"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5"/>
      <c r="Y715" s="2"/>
      <c r="AA715" s="2"/>
      <c r="AB715" s="2"/>
      <c r="AC715" s="2"/>
      <c r="AD715" s="2"/>
      <c r="AE715" s="2"/>
      <c r="AF715" s="2"/>
      <c r="AG715" s="2"/>
      <c r="AH715" s="2"/>
      <c r="AI715" s="2"/>
    </row>
    <row r="716" spans="12:35" x14ac:dyDescent="0.2"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5"/>
      <c r="Y716" s="2"/>
      <c r="AA716" s="2"/>
      <c r="AB716" s="2"/>
      <c r="AC716" s="2"/>
      <c r="AD716" s="2"/>
      <c r="AE716" s="2"/>
      <c r="AF716" s="2"/>
      <c r="AG716" s="2"/>
      <c r="AH716" s="2"/>
      <c r="AI716" s="2"/>
    </row>
    <row r="717" spans="12:35" x14ac:dyDescent="0.2"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5"/>
      <c r="Y717" s="2"/>
      <c r="AA717" s="2"/>
      <c r="AB717" s="2"/>
      <c r="AC717" s="2"/>
      <c r="AD717" s="2"/>
      <c r="AE717" s="2"/>
      <c r="AF717" s="2"/>
      <c r="AG717" s="2"/>
      <c r="AH717" s="2"/>
      <c r="AI717" s="2"/>
    </row>
    <row r="718" spans="12:35" x14ac:dyDescent="0.2"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5"/>
      <c r="Y718" s="2"/>
      <c r="AA718" s="2"/>
      <c r="AB718" s="2"/>
      <c r="AC718" s="2"/>
      <c r="AD718" s="2"/>
      <c r="AE718" s="2"/>
      <c r="AF718" s="2"/>
      <c r="AG718" s="2"/>
      <c r="AH718" s="2"/>
      <c r="AI718" s="2"/>
    </row>
    <row r="719" spans="12:35" x14ac:dyDescent="0.2"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5"/>
      <c r="Y719" s="2"/>
      <c r="AA719" s="2"/>
      <c r="AB719" s="2"/>
      <c r="AC719" s="2"/>
      <c r="AD719" s="2"/>
      <c r="AE719" s="2"/>
      <c r="AF719" s="2"/>
      <c r="AG719" s="2"/>
      <c r="AH719" s="2"/>
      <c r="AI719" s="2"/>
    </row>
    <row r="720" spans="12:35" x14ac:dyDescent="0.2"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5"/>
      <c r="Y720" s="2"/>
      <c r="AA720" s="2"/>
      <c r="AB720" s="2"/>
      <c r="AC720" s="2"/>
      <c r="AD720" s="2"/>
      <c r="AE720" s="2"/>
      <c r="AF720" s="2"/>
      <c r="AG720" s="2"/>
      <c r="AH720" s="2"/>
      <c r="AI720" s="2"/>
    </row>
    <row r="721" spans="12:35" x14ac:dyDescent="0.2"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5"/>
      <c r="Y721" s="2"/>
      <c r="AA721" s="2"/>
      <c r="AB721" s="2"/>
      <c r="AC721" s="2"/>
      <c r="AD721" s="2"/>
      <c r="AE721" s="2"/>
      <c r="AF721" s="2"/>
      <c r="AG721" s="2"/>
      <c r="AH721" s="2"/>
      <c r="AI721" s="2"/>
    </row>
    <row r="722" spans="12:35" x14ac:dyDescent="0.2"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5"/>
      <c r="Y722" s="2"/>
      <c r="AA722" s="2"/>
      <c r="AB722" s="2"/>
      <c r="AC722" s="2"/>
      <c r="AD722" s="2"/>
      <c r="AE722" s="2"/>
      <c r="AF722" s="2"/>
      <c r="AG722" s="2"/>
      <c r="AH722" s="2"/>
      <c r="AI722" s="2"/>
    </row>
    <row r="723" spans="12:35" x14ac:dyDescent="0.2"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5"/>
      <c r="Y723" s="2"/>
      <c r="AA723" s="2"/>
      <c r="AB723" s="2"/>
      <c r="AC723" s="2"/>
      <c r="AD723" s="2"/>
      <c r="AE723" s="2"/>
      <c r="AF723" s="2"/>
      <c r="AG723" s="2"/>
      <c r="AH723" s="2"/>
      <c r="AI723" s="2"/>
    </row>
    <row r="724" spans="12:35" x14ac:dyDescent="0.2"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5"/>
      <c r="Y724" s="2"/>
      <c r="AA724" s="2"/>
      <c r="AB724" s="2"/>
      <c r="AC724" s="2"/>
      <c r="AD724" s="2"/>
      <c r="AE724" s="2"/>
      <c r="AF724" s="2"/>
      <c r="AG724" s="2"/>
      <c r="AH724" s="2"/>
      <c r="AI724" s="2"/>
    </row>
    <row r="725" spans="12:35" x14ac:dyDescent="0.2"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5"/>
      <c r="Y725" s="2"/>
      <c r="AA725" s="2"/>
      <c r="AB725" s="2"/>
      <c r="AC725" s="2"/>
      <c r="AD725" s="2"/>
      <c r="AE725" s="2"/>
      <c r="AF725" s="2"/>
      <c r="AG725" s="2"/>
      <c r="AH725" s="2"/>
      <c r="AI725" s="2"/>
    </row>
    <row r="726" spans="12:35" x14ac:dyDescent="0.2"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5"/>
      <c r="Y726" s="2"/>
      <c r="AA726" s="2"/>
      <c r="AB726" s="2"/>
      <c r="AC726" s="2"/>
      <c r="AD726" s="2"/>
      <c r="AE726" s="2"/>
      <c r="AF726" s="2"/>
      <c r="AG726" s="2"/>
      <c r="AH726" s="2"/>
      <c r="AI726" s="2"/>
    </row>
    <row r="727" spans="12:35" x14ac:dyDescent="0.2"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5"/>
      <c r="Y727" s="2"/>
      <c r="AA727" s="2"/>
      <c r="AB727" s="2"/>
      <c r="AC727" s="2"/>
      <c r="AD727" s="2"/>
      <c r="AE727" s="2"/>
      <c r="AF727" s="2"/>
      <c r="AG727" s="2"/>
      <c r="AH727" s="2"/>
      <c r="AI727" s="2"/>
    </row>
    <row r="728" spans="12:35" x14ac:dyDescent="0.2"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5"/>
      <c r="Y728" s="2"/>
      <c r="AA728" s="2"/>
      <c r="AB728" s="2"/>
      <c r="AC728" s="2"/>
      <c r="AD728" s="2"/>
      <c r="AE728" s="2"/>
      <c r="AF728" s="2"/>
      <c r="AG728" s="2"/>
      <c r="AH728" s="2"/>
      <c r="AI728" s="2"/>
    </row>
    <row r="729" spans="12:35" x14ac:dyDescent="0.2"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5"/>
      <c r="Y729" s="2"/>
      <c r="AA729" s="2"/>
      <c r="AB729" s="2"/>
      <c r="AC729" s="2"/>
      <c r="AD729" s="2"/>
      <c r="AE729" s="2"/>
      <c r="AF729" s="2"/>
      <c r="AG729" s="2"/>
      <c r="AH729" s="2"/>
      <c r="AI729" s="2"/>
    </row>
    <row r="730" spans="12:35" x14ac:dyDescent="0.2"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5"/>
      <c r="Y730" s="2"/>
      <c r="AA730" s="2"/>
      <c r="AB730" s="2"/>
      <c r="AC730" s="2"/>
      <c r="AD730" s="2"/>
      <c r="AE730" s="2"/>
      <c r="AF730" s="2"/>
      <c r="AG730" s="2"/>
      <c r="AH730" s="2"/>
      <c r="AI730" s="2"/>
    </row>
    <row r="731" spans="12:35" x14ac:dyDescent="0.2"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5"/>
      <c r="Y731" s="2"/>
      <c r="AA731" s="2"/>
      <c r="AB731" s="2"/>
      <c r="AC731" s="2"/>
      <c r="AD731" s="2"/>
      <c r="AE731" s="2"/>
      <c r="AF731" s="2"/>
      <c r="AG731" s="2"/>
      <c r="AH731" s="2"/>
      <c r="AI731" s="2"/>
    </row>
    <row r="732" spans="12:35" x14ac:dyDescent="0.2"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5"/>
      <c r="Y732" s="2"/>
      <c r="AA732" s="2"/>
      <c r="AB732" s="2"/>
      <c r="AC732" s="2"/>
      <c r="AD732" s="2"/>
      <c r="AE732" s="2"/>
      <c r="AF732" s="2"/>
      <c r="AG732" s="2"/>
      <c r="AH732" s="2"/>
      <c r="AI732" s="2"/>
    </row>
    <row r="733" spans="12:35" x14ac:dyDescent="0.2"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5"/>
      <c r="Y733" s="2"/>
      <c r="AA733" s="2"/>
      <c r="AB733" s="2"/>
      <c r="AC733" s="2"/>
      <c r="AD733" s="2"/>
      <c r="AE733" s="2"/>
      <c r="AF733" s="2"/>
      <c r="AG733" s="2"/>
      <c r="AH733" s="2"/>
      <c r="AI733" s="2"/>
    </row>
    <row r="734" spans="12:35" x14ac:dyDescent="0.2"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5"/>
      <c r="Y734" s="2"/>
      <c r="AA734" s="2"/>
      <c r="AB734" s="2"/>
      <c r="AC734" s="2"/>
      <c r="AD734" s="2"/>
      <c r="AE734" s="2"/>
      <c r="AF734" s="2"/>
      <c r="AG734" s="2"/>
      <c r="AH734" s="2"/>
      <c r="AI734" s="2"/>
    </row>
    <row r="735" spans="12:35" x14ac:dyDescent="0.2"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5"/>
      <c r="Y735" s="2"/>
      <c r="AA735" s="2"/>
      <c r="AB735" s="2"/>
      <c r="AC735" s="2"/>
      <c r="AD735" s="2"/>
      <c r="AE735" s="2"/>
      <c r="AF735" s="2"/>
      <c r="AG735" s="2"/>
      <c r="AH735" s="2"/>
      <c r="AI735" s="2"/>
    </row>
    <row r="736" spans="12:35" x14ac:dyDescent="0.2"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5"/>
      <c r="Y736" s="2"/>
      <c r="AA736" s="2"/>
      <c r="AB736" s="2"/>
      <c r="AC736" s="2"/>
      <c r="AD736" s="2"/>
      <c r="AE736" s="2"/>
      <c r="AF736" s="2"/>
      <c r="AG736" s="2"/>
      <c r="AH736" s="2"/>
      <c r="AI736" s="2"/>
    </row>
    <row r="737" spans="12:35" x14ac:dyDescent="0.2"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5"/>
      <c r="Y737" s="2"/>
      <c r="AA737" s="2"/>
      <c r="AB737" s="2"/>
      <c r="AC737" s="2"/>
      <c r="AD737" s="2"/>
      <c r="AE737" s="2"/>
      <c r="AF737" s="2"/>
      <c r="AG737" s="2"/>
      <c r="AH737" s="2"/>
      <c r="AI737" s="2"/>
    </row>
    <row r="738" spans="12:35" x14ac:dyDescent="0.2"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5"/>
      <c r="Y738" s="2"/>
      <c r="AA738" s="2"/>
      <c r="AB738" s="2"/>
      <c r="AC738" s="2"/>
      <c r="AD738" s="2"/>
      <c r="AE738" s="2"/>
      <c r="AF738" s="2"/>
      <c r="AG738" s="2"/>
      <c r="AH738" s="2"/>
      <c r="AI738" s="2"/>
    </row>
    <row r="739" spans="12:35" x14ac:dyDescent="0.2"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5"/>
      <c r="Y739" s="2"/>
      <c r="AA739" s="2"/>
      <c r="AB739" s="2"/>
      <c r="AC739" s="2"/>
      <c r="AD739" s="2"/>
      <c r="AE739" s="2"/>
      <c r="AF739" s="2"/>
      <c r="AG739" s="2"/>
      <c r="AH739" s="2"/>
      <c r="AI739" s="2"/>
    </row>
    <row r="740" spans="12:35" x14ac:dyDescent="0.2"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5"/>
      <c r="Y740" s="2"/>
      <c r="AA740" s="2"/>
      <c r="AB740" s="2"/>
      <c r="AC740" s="2"/>
      <c r="AD740" s="2"/>
      <c r="AE740" s="2"/>
      <c r="AF740" s="2"/>
      <c r="AG740" s="2"/>
      <c r="AH740" s="2"/>
      <c r="AI740" s="2"/>
    </row>
    <row r="741" spans="12:35" x14ac:dyDescent="0.2"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5"/>
      <c r="Y741" s="2"/>
      <c r="AA741" s="2"/>
      <c r="AB741" s="2"/>
      <c r="AC741" s="2"/>
      <c r="AD741" s="2"/>
      <c r="AE741" s="2"/>
      <c r="AF741" s="2"/>
      <c r="AG741" s="2"/>
      <c r="AH741" s="2"/>
      <c r="AI741" s="2"/>
    </row>
    <row r="742" spans="12:35" x14ac:dyDescent="0.2"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5"/>
      <c r="Y742" s="2"/>
      <c r="AA742" s="2"/>
      <c r="AB742" s="2"/>
      <c r="AC742" s="2"/>
      <c r="AD742" s="2"/>
      <c r="AE742" s="2"/>
      <c r="AF742" s="2"/>
      <c r="AG742" s="2"/>
      <c r="AH742" s="2"/>
      <c r="AI742" s="2"/>
    </row>
    <row r="743" spans="12:35" x14ac:dyDescent="0.2"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5"/>
      <c r="Y743" s="2"/>
      <c r="AA743" s="2"/>
      <c r="AB743" s="2"/>
      <c r="AC743" s="2"/>
      <c r="AD743" s="2"/>
      <c r="AE743" s="2"/>
      <c r="AF743" s="2"/>
      <c r="AG743" s="2"/>
      <c r="AH743" s="2"/>
      <c r="AI743" s="2"/>
    </row>
    <row r="744" spans="12:35" x14ac:dyDescent="0.2"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5"/>
      <c r="Y744" s="2"/>
      <c r="AA744" s="2"/>
      <c r="AB744" s="2"/>
      <c r="AC744" s="2"/>
      <c r="AD744" s="2"/>
      <c r="AE744" s="2"/>
      <c r="AF744" s="2"/>
      <c r="AG744" s="2"/>
      <c r="AH744" s="2"/>
      <c r="AI744" s="2"/>
    </row>
    <row r="745" spans="12:35" x14ac:dyDescent="0.2"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5"/>
      <c r="Y745" s="2"/>
      <c r="AA745" s="2"/>
      <c r="AB745" s="2"/>
      <c r="AC745" s="2"/>
      <c r="AD745" s="2"/>
      <c r="AE745" s="2"/>
      <c r="AF745" s="2"/>
      <c r="AG745" s="2"/>
      <c r="AH745" s="2"/>
      <c r="AI745" s="2"/>
    </row>
    <row r="746" spans="12:35" x14ac:dyDescent="0.2"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5"/>
      <c r="Y746" s="2"/>
      <c r="AA746" s="2"/>
      <c r="AB746" s="2"/>
      <c r="AC746" s="2"/>
      <c r="AD746" s="2"/>
      <c r="AE746" s="2"/>
      <c r="AF746" s="2"/>
      <c r="AG746" s="2"/>
      <c r="AH746" s="2"/>
      <c r="AI746" s="2"/>
    </row>
    <row r="747" spans="12:35" x14ac:dyDescent="0.2"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5"/>
      <c r="Y747" s="2"/>
      <c r="AA747" s="2"/>
      <c r="AB747" s="2"/>
      <c r="AC747" s="2"/>
      <c r="AD747" s="2"/>
      <c r="AE747" s="2"/>
      <c r="AF747" s="2"/>
      <c r="AG747" s="2"/>
      <c r="AH747" s="2"/>
      <c r="AI747" s="2"/>
    </row>
    <row r="748" spans="12:35" x14ac:dyDescent="0.2"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5"/>
      <c r="Y748" s="2"/>
      <c r="AA748" s="2"/>
      <c r="AB748" s="2"/>
      <c r="AC748" s="2"/>
      <c r="AD748" s="2"/>
      <c r="AE748" s="2"/>
      <c r="AF748" s="2"/>
      <c r="AG748" s="2"/>
      <c r="AH748" s="2"/>
      <c r="AI748" s="2"/>
    </row>
    <row r="749" spans="12:35" x14ac:dyDescent="0.2"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5"/>
      <c r="Y749" s="2"/>
      <c r="AA749" s="2"/>
      <c r="AB749" s="2"/>
      <c r="AC749" s="2"/>
      <c r="AD749" s="2"/>
      <c r="AE749" s="2"/>
      <c r="AF749" s="2"/>
      <c r="AG749" s="2"/>
      <c r="AH749" s="2"/>
      <c r="AI749" s="2"/>
    </row>
    <row r="750" spans="12:35" x14ac:dyDescent="0.2"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5"/>
      <c r="Y750" s="2"/>
      <c r="AA750" s="2"/>
      <c r="AB750" s="2"/>
      <c r="AC750" s="2"/>
      <c r="AD750" s="2"/>
      <c r="AE750" s="2"/>
      <c r="AF750" s="2"/>
      <c r="AG750" s="2"/>
      <c r="AH750" s="2"/>
      <c r="AI750" s="2"/>
    </row>
    <row r="751" spans="12:35" x14ac:dyDescent="0.2"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5"/>
      <c r="Y751" s="2"/>
      <c r="AA751" s="2"/>
      <c r="AB751" s="2"/>
      <c r="AC751" s="2"/>
      <c r="AD751" s="2"/>
      <c r="AE751" s="2"/>
      <c r="AF751" s="2"/>
      <c r="AG751" s="2"/>
      <c r="AH751" s="2"/>
      <c r="AI751" s="2"/>
    </row>
    <row r="752" spans="12:35" x14ac:dyDescent="0.2"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5"/>
      <c r="Y752" s="2"/>
      <c r="AA752" s="2"/>
      <c r="AB752" s="2"/>
      <c r="AC752" s="2"/>
      <c r="AD752" s="2"/>
      <c r="AE752" s="2"/>
      <c r="AF752" s="2"/>
      <c r="AG752" s="2"/>
      <c r="AH752" s="2"/>
      <c r="AI752" s="2"/>
    </row>
    <row r="753" spans="12:35" x14ac:dyDescent="0.2"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5"/>
      <c r="Y753" s="2"/>
      <c r="AA753" s="2"/>
      <c r="AB753" s="2"/>
      <c r="AC753" s="2"/>
      <c r="AD753" s="2"/>
      <c r="AE753" s="2"/>
      <c r="AF753" s="2"/>
      <c r="AG753" s="2"/>
      <c r="AH753" s="2"/>
      <c r="AI753" s="2"/>
    </row>
    <row r="754" spans="12:35" x14ac:dyDescent="0.2"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5"/>
      <c r="Y754" s="2"/>
      <c r="AA754" s="2"/>
      <c r="AB754" s="2"/>
      <c r="AC754" s="2"/>
      <c r="AD754" s="2"/>
      <c r="AE754" s="2"/>
      <c r="AF754" s="2"/>
      <c r="AG754" s="2"/>
      <c r="AH754" s="2"/>
      <c r="AI754" s="2"/>
    </row>
    <row r="755" spans="12:35" x14ac:dyDescent="0.2"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5"/>
      <c r="Y755" s="2"/>
      <c r="AA755" s="2"/>
      <c r="AB755" s="2"/>
      <c r="AC755" s="2"/>
      <c r="AD755" s="2"/>
      <c r="AE755" s="2"/>
      <c r="AF755" s="2"/>
      <c r="AG755" s="2"/>
      <c r="AH755" s="2"/>
      <c r="AI755" s="2"/>
    </row>
    <row r="756" spans="12:35" x14ac:dyDescent="0.2"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5"/>
      <c r="Y756" s="2"/>
      <c r="AA756" s="2"/>
      <c r="AB756" s="2"/>
      <c r="AC756" s="2"/>
      <c r="AD756" s="2"/>
      <c r="AE756" s="2"/>
      <c r="AF756" s="2"/>
      <c r="AG756" s="2"/>
      <c r="AH756" s="2"/>
      <c r="AI756" s="2"/>
    </row>
    <row r="757" spans="12:35" x14ac:dyDescent="0.2"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5"/>
      <c r="Y757" s="2"/>
      <c r="AA757" s="2"/>
      <c r="AB757" s="2"/>
      <c r="AC757" s="2"/>
      <c r="AD757" s="2"/>
      <c r="AE757" s="2"/>
      <c r="AF757" s="2"/>
      <c r="AG757" s="2"/>
      <c r="AH757" s="2"/>
      <c r="AI757" s="2"/>
    </row>
    <row r="758" spans="12:35" x14ac:dyDescent="0.2"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5"/>
      <c r="Y758" s="2"/>
      <c r="AA758" s="2"/>
      <c r="AB758" s="2"/>
      <c r="AC758" s="2"/>
      <c r="AD758" s="2"/>
      <c r="AE758" s="2"/>
      <c r="AF758" s="2"/>
      <c r="AG758" s="2"/>
      <c r="AH758" s="2"/>
      <c r="AI758" s="2"/>
    </row>
    <row r="759" spans="12:35" x14ac:dyDescent="0.2"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5"/>
      <c r="Y759" s="2"/>
      <c r="AA759" s="2"/>
      <c r="AB759" s="2"/>
      <c r="AC759" s="2"/>
      <c r="AD759" s="2"/>
      <c r="AE759" s="2"/>
      <c r="AF759" s="2"/>
      <c r="AG759" s="2"/>
      <c r="AH759" s="2"/>
      <c r="AI759" s="2"/>
    </row>
    <row r="760" spans="12:35" x14ac:dyDescent="0.2"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5"/>
      <c r="Y760" s="2"/>
      <c r="AA760" s="2"/>
      <c r="AB760" s="2"/>
      <c r="AC760" s="2"/>
      <c r="AD760" s="2"/>
      <c r="AE760" s="2"/>
      <c r="AF760" s="2"/>
      <c r="AG760" s="2"/>
      <c r="AH760" s="2"/>
      <c r="AI760" s="2"/>
    </row>
    <row r="761" spans="12:35" x14ac:dyDescent="0.2"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5"/>
      <c r="Y761" s="2"/>
      <c r="AA761" s="2"/>
      <c r="AB761" s="2"/>
      <c r="AC761" s="2"/>
      <c r="AD761" s="2"/>
      <c r="AE761" s="2"/>
      <c r="AF761" s="2"/>
      <c r="AG761" s="2"/>
      <c r="AH761" s="2"/>
      <c r="AI761" s="2"/>
    </row>
    <row r="762" spans="12:35" x14ac:dyDescent="0.2"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5"/>
      <c r="Y762" s="2"/>
      <c r="AA762" s="2"/>
      <c r="AB762" s="2"/>
      <c r="AC762" s="2"/>
      <c r="AD762" s="2"/>
      <c r="AE762" s="2"/>
      <c r="AF762" s="2"/>
      <c r="AG762" s="2"/>
      <c r="AH762" s="2"/>
      <c r="AI762" s="2"/>
    </row>
    <row r="763" spans="12:35" x14ac:dyDescent="0.2"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5"/>
      <c r="Y763" s="2"/>
      <c r="AA763" s="2"/>
      <c r="AB763" s="2"/>
      <c r="AC763" s="2"/>
      <c r="AD763" s="2"/>
      <c r="AE763" s="2"/>
      <c r="AF763" s="2"/>
      <c r="AG763" s="2"/>
      <c r="AH763" s="2"/>
      <c r="AI763" s="2"/>
    </row>
    <row r="764" spans="12:35" x14ac:dyDescent="0.2"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5"/>
      <c r="Y764" s="2"/>
      <c r="AA764" s="2"/>
      <c r="AB764" s="2"/>
      <c r="AC764" s="2"/>
      <c r="AD764" s="2"/>
      <c r="AE764" s="2"/>
      <c r="AF764" s="2"/>
      <c r="AG764" s="2"/>
      <c r="AH764" s="2"/>
      <c r="AI764" s="2"/>
    </row>
    <row r="765" spans="12:35" x14ac:dyDescent="0.2"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5"/>
      <c r="Y765" s="2"/>
      <c r="AA765" s="2"/>
      <c r="AB765" s="2"/>
      <c r="AC765" s="2"/>
      <c r="AD765" s="2"/>
      <c r="AE765" s="2"/>
      <c r="AF765" s="2"/>
      <c r="AG765" s="2"/>
      <c r="AH765" s="2"/>
      <c r="AI765" s="2"/>
    </row>
    <row r="766" spans="12:35" x14ac:dyDescent="0.2"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5"/>
      <c r="Y766" s="2"/>
      <c r="AA766" s="2"/>
      <c r="AB766" s="2"/>
      <c r="AC766" s="2"/>
      <c r="AD766" s="2"/>
      <c r="AE766" s="2"/>
      <c r="AF766" s="2"/>
      <c r="AG766" s="2"/>
      <c r="AH766" s="2"/>
      <c r="AI766" s="2"/>
    </row>
    <row r="767" spans="12:35" x14ac:dyDescent="0.2"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5"/>
      <c r="Y767" s="2"/>
      <c r="AA767" s="2"/>
      <c r="AB767" s="2"/>
      <c r="AC767" s="2"/>
      <c r="AD767" s="2"/>
      <c r="AE767" s="2"/>
      <c r="AF767" s="2"/>
      <c r="AG767" s="2"/>
      <c r="AH767" s="2"/>
      <c r="AI767" s="2"/>
    </row>
    <row r="768" spans="12:35" x14ac:dyDescent="0.2"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5"/>
      <c r="Y768" s="2"/>
      <c r="AA768" s="2"/>
      <c r="AB768" s="2"/>
      <c r="AC768" s="2"/>
      <c r="AD768" s="2"/>
      <c r="AE768" s="2"/>
      <c r="AF768" s="2"/>
      <c r="AG768" s="2"/>
      <c r="AH768" s="2"/>
      <c r="AI768" s="2"/>
    </row>
    <row r="769" spans="12:35" x14ac:dyDescent="0.2"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5"/>
      <c r="Y769" s="2"/>
      <c r="AA769" s="2"/>
      <c r="AB769" s="2"/>
      <c r="AC769" s="2"/>
      <c r="AD769" s="2"/>
      <c r="AE769" s="2"/>
      <c r="AF769" s="2"/>
      <c r="AG769" s="2"/>
      <c r="AH769" s="2"/>
      <c r="AI769" s="2"/>
    </row>
    <row r="770" spans="12:35" x14ac:dyDescent="0.2"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5"/>
      <c r="Y770" s="2"/>
      <c r="AA770" s="2"/>
      <c r="AB770" s="2"/>
      <c r="AC770" s="2"/>
      <c r="AD770" s="2"/>
      <c r="AE770" s="2"/>
      <c r="AF770" s="2"/>
      <c r="AG770" s="2"/>
      <c r="AH770" s="2"/>
      <c r="AI770" s="2"/>
    </row>
    <row r="771" spans="12:35" x14ac:dyDescent="0.2"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5"/>
      <c r="Y771" s="2"/>
      <c r="AA771" s="2"/>
      <c r="AB771" s="2"/>
      <c r="AC771" s="2"/>
      <c r="AD771" s="2"/>
      <c r="AE771" s="2"/>
      <c r="AF771" s="2"/>
      <c r="AG771" s="2"/>
      <c r="AH771" s="2"/>
      <c r="AI771" s="2"/>
    </row>
    <row r="772" spans="12:35" x14ac:dyDescent="0.2"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5"/>
      <c r="Y772" s="2"/>
      <c r="AA772" s="2"/>
      <c r="AB772" s="2"/>
      <c r="AC772" s="2"/>
      <c r="AD772" s="2"/>
      <c r="AE772" s="2"/>
      <c r="AF772" s="2"/>
      <c r="AG772" s="2"/>
      <c r="AH772" s="2"/>
      <c r="AI772" s="2"/>
    </row>
    <row r="773" spans="12:35" x14ac:dyDescent="0.2"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5"/>
      <c r="Y773" s="2"/>
      <c r="AA773" s="2"/>
      <c r="AB773" s="2"/>
      <c r="AC773" s="2"/>
      <c r="AD773" s="2"/>
      <c r="AE773" s="2"/>
      <c r="AF773" s="2"/>
      <c r="AG773" s="2"/>
      <c r="AH773" s="2"/>
      <c r="AI773" s="2"/>
    </row>
    <row r="774" spans="12:35" x14ac:dyDescent="0.2"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5"/>
      <c r="Y774" s="2"/>
      <c r="AA774" s="2"/>
      <c r="AB774" s="2"/>
      <c r="AC774" s="2"/>
      <c r="AD774" s="2"/>
      <c r="AE774" s="2"/>
      <c r="AF774" s="2"/>
      <c r="AG774" s="2"/>
      <c r="AH774" s="2"/>
      <c r="AI774" s="2"/>
    </row>
    <row r="775" spans="12:35" x14ac:dyDescent="0.2"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5"/>
      <c r="Y775" s="2"/>
      <c r="AA775" s="2"/>
      <c r="AB775" s="2"/>
      <c r="AC775" s="2"/>
      <c r="AD775" s="2"/>
      <c r="AE775" s="2"/>
      <c r="AF775" s="2"/>
      <c r="AG775" s="2"/>
      <c r="AH775" s="2"/>
      <c r="AI775" s="2"/>
    </row>
    <row r="776" spans="12:35" x14ac:dyDescent="0.2"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5"/>
      <c r="Y776" s="2"/>
      <c r="AA776" s="2"/>
      <c r="AB776" s="2"/>
      <c r="AC776" s="2"/>
      <c r="AD776" s="2"/>
      <c r="AE776" s="2"/>
      <c r="AF776" s="2"/>
      <c r="AG776" s="2"/>
      <c r="AH776" s="2"/>
      <c r="AI776" s="2"/>
    </row>
    <row r="777" spans="12:35" x14ac:dyDescent="0.2"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5"/>
      <c r="Y777" s="2"/>
      <c r="AA777" s="2"/>
      <c r="AB777" s="2"/>
      <c r="AC777" s="2"/>
      <c r="AD777" s="2"/>
      <c r="AE777" s="2"/>
      <c r="AF777" s="2"/>
      <c r="AG777" s="2"/>
      <c r="AH777" s="2"/>
      <c r="AI777" s="2"/>
    </row>
    <row r="778" spans="12:35" x14ac:dyDescent="0.2"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5"/>
      <c r="Y778" s="2"/>
      <c r="AA778" s="2"/>
      <c r="AB778" s="2"/>
      <c r="AC778" s="2"/>
      <c r="AD778" s="2"/>
      <c r="AE778" s="2"/>
      <c r="AF778" s="2"/>
      <c r="AG778" s="2"/>
      <c r="AH778" s="2"/>
      <c r="AI778" s="2"/>
    </row>
    <row r="779" spans="12:35" x14ac:dyDescent="0.2"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5"/>
      <c r="Y779" s="2"/>
      <c r="AA779" s="2"/>
      <c r="AB779" s="2"/>
      <c r="AC779" s="2"/>
      <c r="AD779" s="2"/>
      <c r="AE779" s="2"/>
      <c r="AF779" s="2"/>
      <c r="AG779" s="2"/>
      <c r="AH779" s="2"/>
      <c r="AI779" s="2"/>
    </row>
    <row r="780" spans="12:35" x14ac:dyDescent="0.2"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5"/>
      <c r="Y780" s="2"/>
      <c r="AA780" s="2"/>
      <c r="AB780" s="2"/>
      <c r="AC780" s="2"/>
      <c r="AD780" s="2"/>
      <c r="AE780" s="2"/>
      <c r="AF780" s="2"/>
      <c r="AG780" s="2"/>
      <c r="AH780" s="2"/>
      <c r="AI780" s="2"/>
    </row>
    <row r="781" spans="12:35" x14ac:dyDescent="0.2"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5"/>
      <c r="Y781" s="2"/>
      <c r="AA781" s="2"/>
      <c r="AB781" s="2"/>
      <c r="AC781" s="2"/>
      <c r="AD781" s="2"/>
      <c r="AE781" s="2"/>
      <c r="AF781" s="2"/>
      <c r="AG781" s="2"/>
      <c r="AH781" s="2"/>
      <c r="AI781" s="2"/>
    </row>
    <row r="782" spans="12:35" x14ac:dyDescent="0.2"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5"/>
      <c r="Y782" s="2"/>
      <c r="AA782" s="2"/>
      <c r="AB782" s="2"/>
      <c r="AC782" s="2"/>
      <c r="AD782" s="2"/>
      <c r="AE782" s="2"/>
      <c r="AF782" s="2"/>
      <c r="AG782" s="2"/>
      <c r="AH782" s="2"/>
      <c r="AI782" s="2"/>
    </row>
    <row r="783" spans="12:35" x14ac:dyDescent="0.2"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5"/>
      <c r="Y783" s="2"/>
      <c r="AA783" s="2"/>
      <c r="AB783" s="2"/>
      <c r="AC783" s="2"/>
      <c r="AD783" s="2"/>
      <c r="AE783" s="2"/>
      <c r="AF783" s="2"/>
      <c r="AG783" s="2"/>
      <c r="AH783" s="2"/>
      <c r="AI783" s="2"/>
    </row>
    <row r="784" spans="12:35" x14ac:dyDescent="0.2"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5"/>
      <c r="Y784" s="2"/>
      <c r="AA784" s="2"/>
      <c r="AB784" s="2"/>
      <c r="AC784" s="2"/>
      <c r="AD784" s="2"/>
      <c r="AE784" s="2"/>
      <c r="AF784" s="2"/>
      <c r="AG784" s="2"/>
      <c r="AH784" s="2"/>
      <c r="AI784" s="2"/>
    </row>
    <row r="785" spans="12:35" x14ac:dyDescent="0.2"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5"/>
      <c r="Y785" s="2"/>
      <c r="AA785" s="2"/>
      <c r="AB785" s="2"/>
      <c r="AC785" s="2"/>
      <c r="AD785" s="2"/>
      <c r="AE785" s="2"/>
      <c r="AF785" s="2"/>
      <c r="AG785" s="2"/>
      <c r="AH785" s="2"/>
      <c r="AI785" s="2"/>
    </row>
    <row r="786" spans="12:35" x14ac:dyDescent="0.2"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5"/>
      <c r="Y786" s="2"/>
      <c r="AA786" s="2"/>
      <c r="AB786" s="2"/>
      <c r="AC786" s="2"/>
      <c r="AD786" s="2"/>
      <c r="AE786" s="2"/>
      <c r="AF786" s="2"/>
      <c r="AG786" s="2"/>
      <c r="AH786" s="2"/>
      <c r="AI786" s="2"/>
    </row>
    <row r="787" spans="12:35" x14ac:dyDescent="0.2"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5"/>
      <c r="Y787" s="2"/>
      <c r="AA787" s="2"/>
      <c r="AB787" s="2"/>
      <c r="AC787" s="2"/>
      <c r="AD787" s="2"/>
      <c r="AE787" s="2"/>
      <c r="AF787" s="2"/>
      <c r="AG787" s="2"/>
      <c r="AH787" s="2"/>
      <c r="AI787" s="2"/>
    </row>
    <row r="788" spans="12:35" x14ac:dyDescent="0.2"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5"/>
      <c r="Y788" s="2"/>
      <c r="AA788" s="2"/>
      <c r="AB788" s="2"/>
      <c r="AC788" s="2"/>
      <c r="AD788" s="2"/>
      <c r="AE788" s="2"/>
      <c r="AF788" s="2"/>
      <c r="AG788" s="2"/>
      <c r="AH788" s="2"/>
      <c r="AI788" s="2"/>
    </row>
    <row r="789" spans="12:35" x14ac:dyDescent="0.2"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5"/>
      <c r="Y789" s="2"/>
      <c r="AA789" s="2"/>
      <c r="AB789" s="2"/>
      <c r="AC789" s="2"/>
      <c r="AD789" s="2"/>
      <c r="AE789" s="2"/>
      <c r="AF789" s="2"/>
      <c r="AG789" s="2"/>
      <c r="AH789" s="2"/>
      <c r="AI789" s="2"/>
    </row>
    <row r="790" spans="12:35" x14ac:dyDescent="0.2"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5"/>
      <c r="Y790" s="2"/>
      <c r="AA790" s="2"/>
      <c r="AB790" s="2"/>
      <c r="AC790" s="2"/>
      <c r="AD790" s="2"/>
      <c r="AE790" s="2"/>
      <c r="AF790" s="2"/>
      <c r="AG790" s="2"/>
      <c r="AH790" s="2"/>
      <c r="AI790" s="2"/>
    </row>
    <row r="791" spans="12:35" x14ac:dyDescent="0.2"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5"/>
      <c r="Y791" s="2"/>
      <c r="AA791" s="2"/>
      <c r="AB791" s="2"/>
      <c r="AC791" s="2"/>
      <c r="AD791" s="2"/>
      <c r="AE791" s="2"/>
      <c r="AF791" s="2"/>
      <c r="AG791" s="2"/>
      <c r="AH791" s="2"/>
      <c r="AI791" s="2"/>
    </row>
    <row r="792" spans="12:35" x14ac:dyDescent="0.2"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5"/>
      <c r="Y792" s="2"/>
      <c r="AA792" s="2"/>
      <c r="AB792" s="2"/>
      <c r="AC792" s="2"/>
      <c r="AD792" s="2"/>
      <c r="AE792" s="2"/>
      <c r="AF792" s="2"/>
      <c r="AG792" s="2"/>
      <c r="AH792" s="2"/>
      <c r="AI792" s="2"/>
    </row>
    <row r="793" spans="12:35" x14ac:dyDescent="0.2"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5"/>
      <c r="Y793" s="2"/>
      <c r="AA793" s="2"/>
      <c r="AB793" s="2"/>
      <c r="AC793" s="2"/>
      <c r="AD793" s="2"/>
      <c r="AE793" s="2"/>
      <c r="AF793" s="2"/>
      <c r="AG793" s="2"/>
      <c r="AH793" s="2"/>
      <c r="AI793" s="2"/>
    </row>
    <row r="794" spans="12:35" x14ac:dyDescent="0.2"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5"/>
      <c r="Y794" s="2"/>
      <c r="AA794" s="2"/>
      <c r="AB794" s="2"/>
      <c r="AC794" s="2"/>
      <c r="AD794" s="2"/>
      <c r="AE794" s="2"/>
      <c r="AF794" s="2"/>
      <c r="AG794" s="2"/>
      <c r="AH794" s="2"/>
      <c r="AI794" s="2"/>
    </row>
    <row r="795" spans="12:35" x14ac:dyDescent="0.2"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5"/>
      <c r="Y795" s="2"/>
      <c r="AA795" s="2"/>
      <c r="AB795" s="2"/>
      <c r="AC795" s="2"/>
      <c r="AD795" s="2"/>
      <c r="AE795" s="2"/>
      <c r="AF795" s="2"/>
      <c r="AG795" s="2"/>
      <c r="AH795" s="2"/>
      <c r="AI795" s="2"/>
    </row>
    <row r="796" spans="12:35" x14ac:dyDescent="0.2"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5"/>
      <c r="Y796" s="2"/>
      <c r="AA796" s="2"/>
      <c r="AB796" s="2"/>
      <c r="AC796" s="2"/>
      <c r="AD796" s="2"/>
      <c r="AE796" s="2"/>
      <c r="AF796" s="2"/>
      <c r="AG796" s="2"/>
      <c r="AH796" s="2"/>
      <c r="AI796" s="2"/>
    </row>
    <row r="797" spans="12:35" x14ac:dyDescent="0.2"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5"/>
      <c r="Y797" s="2"/>
      <c r="AA797" s="2"/>
      <c r="AB797" s="2"/>
      <c r="AC797" s="2"/>
      <c r="AD797" s="2"/>
      <c r="AE797" s="2"/>
      <c r="AF797" s="2"/>
      <c r="AG797" s="2"/>
      <c r="AH797" s="2"/>
      <c r="AI797" s="2"/>
    </row>
    <row r="798" spans="12:35" x14ac:dyDescent="0.2"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5"/>
      <c r="Y798" s="2"/>
      <c r="AA798" s="2"/>
      <c r="AB798" s="2"/>
      <c r="AC798" s="2"/>
      <c r="AD798" s="2"/>
      <c r="AE798" s="2"/>
      <c r="AF798" s="2"/>
      <c r="AG798" s="2"/>
      <c r="AH798" s="2"/>
      <c r="AI798" s="2"/>
    </row>
    <row r="799" spans="12:35" x14ac:dyDescent="0.2"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5"/>
      <c r="Y799" s="2"/>
      <c r="AA799" s="2"/>
      <c r="AB799" s="2"/>
      <c r="AC799" s="2"/>
      <c r="AD799" s="2"/>
      <c r="AE799" s="2"/>
      <c r="AF799" s="2"/>
      <c r="AG799" s="2"/>
      <c r="AH799" s="2"/>
      <c r="AI799" s="2"/>
    </row>
    <row r="800" spans="12:35" x14ac:dyDescent="0.2"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5"/>
      <c r="Y800" s="2"/>
      <c r="AA800" s="2"/>
      <c r="AB800" s="2"/>
      <c r="AC800" s="2"/>
      <c r="AD800" s="2"/>
      <c r="AE800" s="2"/>
      <c r="AF800" s="2"/>
      <c r="AG800" s="2"/>
      <c r="AH800" s="2"/>
      <c r="AI800" s="2"/>
    </row>
    <row r="801" spans="12:35" x14ac:dyDescent="0.2"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5"/>
      <c r="Y801" s="2"/>
      <c r="AA801" s="2"/>
      <c r="AB801" s="2"/>
      <c r="AC801" s="2"/>
      <c r="AD801" s="2"/>
      <c r="AE801" s="2"/>
      <c r="AF801" s="2"/>
      <c r="AG801" s="2"/>
      <c r="AH801" s="2"/>
      <c r="AI801" s="2"/>
    </row>
    <row r="802" spans="12:35" x14ac:dyDescent="0.2"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5"/>
      <c r="Y802" s="2"/>
      <c r="AA802" s="2"/>
      <c r="AB802" s="2"/>
      <c r="AC802" s="2"/>
      <c r="AD802" s="2"/>
      <c r="AE802" s="2"/>
      <c r="AF802" s="2"/>
      <c r="AG802" s="2"/>
      <c r="AH802" s="2"/>
      <c r="AI802" s="2"/>
    </row>
    <row r="803" spans="12:35" x14ac:dyDescent="0.2"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5"/>
      <c r="Y803" s="2"/>
      <c r="AA803" s="2"/>
      <c r="AB803" s="2"/>
      <c r="AC803" s="2"/>
      <c r="AD803" s="2"/>
      <c r="AE803" s="2"/>
      <c r="AF803" s="2"/>
      <c r="AG803" s="2"/>
      <c r="AH803" s="2"/>
      <c r="AI803" s="2"/>
    </row>
    <row r="804" spans="12:35" x14ac:dyDescent="0.2"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5"/>
      <c r="Y804" s="2"/>
      <c r="AA804" s="2"/>
      <c r="AB804" s="2"/>
      <c r="AC804" s="2"/>
      <c r="AD804" s="2"/>
      <c r="AE804" s="2"/>
      <c r="AF804" s="2"/>
      <c r="AG804" s="2"/>
      <c r="AH804" s="2"/>
      <c r="AI804" s="2"/>
    </row>
    <row r="805" spans="12:35" x14ac:dyDescent="0.2"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5"/>
      <c r="Y805" s="2"/>
      <c r="AA805" s="2"/>
      <c r="AB805" s="2"/>
      <c r="AC805" s="2"/>
      <c r="AD805" s="2"/>
      <c r="AE805" s="2"/>
      <c r="AF805" s="2"/>
      <c r="AG805" s="2"/>
      <c r="AH805" s="2"/>
      <c r="AI805" s="2"/>
    </row>
    <row r="806" spans="12:35" x14ac:dyDescent="0.2"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5"/>
      <c r="Y806" s="2"/>
      <c r="AA806" s="2"/>
      <c r="AB806" s="2"/>
      <c r="AC806" s="2"/>
      <c r="AD806" s="2"/>
      <c r="AE806" s="2"/>
      <c r="AF806" s="2"/>
      <c r="AG806" s="2"/>
      <c r="AH806" s="2"/>
      <c r="AI806" s="2"/>
    </row>
    <row r="807" spans="12:35" x14ac:dyDescent="0.2"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5"/>
      <c r="Y807" s="2"/>
      <c r="AA807" s="2"/>
      <c r="AB807" s="2"/>
      <c r="AC807" s="2"/>
      <c r="AD807" s="2"/>
      <c r="AE807" s="2"/>
      <c r="AF807" s="2"/>
      <c r="AG807" s="2"/>
      <c r="AH807" s="2"/>
      <c r="AI807" s="2"/>
    </row>
    <row r="808" spans="12:35" x14ac:dyDescent="0.2"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5"/>
      <c r="Y808" s="2"/>
      <c r="AA808" s="2"/>
      <c r="AB808" s="2"/>
      <c r="AC808" s="2"/>
      <c r="AD808" s="2"/>
      <c r="AE808" s="2"/>
      <c r="AF808" s="2"/>
      <c r="AG808" s="2"/>
      <c r="AH808" s="2"/>
      <c r="AI808" s="2"/>
    </row>
    <row r="809" spans="12:35" x14ac:dyDescent="0.2"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5"/>
      <c r="Y809" s="2"/>
      <c r="AA809" s="2"/>
      <c r="AB809" s="2"/>
      <c r="AC809" s="2"/>
      <c r="AD809" s="2"/>
      <c r="AE809" s="2"/>
      <c r="AF809" s="2"/>
      <c r="AG809" s="2"/>
      <c r="AH809" s="2"/>
      <c r="AI809" s="2"/>
    </row>
    <row r="810" spans="12:35" x14ac:dyDescent="0.2"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5"/>
      <c r="Y810" s="2"/>
      <c r="AA810" s="2"/>
      <c r="AB810" s="2"/>
      <c r="AC810" s="2"/>
      <c r="AD810" s="2"/>
      <c r="AE810" s="2"/>
      <c r="AF810" s="2"/>
      <c r="AG810" s="2"/>
      <c r="AH810" s="2"/>
      <c r="AI810" s="2"/>
    </row>
    <row r="811" spans="12:35" x14ac:dyDescent="0.2"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5"/>
      <c r="Y811" s="2"/>
      <c r="AA811" s="2"/>
      <c r="AB811" s="2"/>
      <c r="AC811" s="2"/>
      <c r="AD811" s="2"/>
      <c r="AE811" s="2"/>
      <c r="AF811" s="2"/>
      <c r="AG811" s="2"/>
      <c r="AH811" s="2"/>
      <c r="AI811" s="2"/>
    </row>
    <row r="812" spans="12:35" x14ac:dyDescent="0.2"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5"/>
      <c r="Y812" s="2"/>
      <c r="AA812" s="2"/>
      <c r="AB812" s="2"/>
      <c r="AC812" s="2"/>
      <c r="AD812" s="2"/>
      <c r="AE812" s="2"/>
      <c r="AF812" s="2"/>
      <c r="AG812" s="2"/>
      <c r="AH812" s="2"/>
      <c r="AI812" s="2"/>
    </row>
    <row r="813" spans="12:35" x14ac:dyDescent="0.2"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5"/>
      <c r="Y813" s="2"/>
      <c r="AA813" s="2"/>
      <c r="AB813" s="2"/>
      <c r="AC813" s="2"/>
      <c r="AD813" s="2"/>
      <c r="AE813" s="2"/>
      <c r="AF813" s="2"/>
      <c r="AG813" s="2"/>
      <c r="AH813" s="2"/>
      <c r="AI813" s="2"/>
    </row>
    <row r="814" spans="12:35" x14ac:dyDescent="0.2"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5"/>
      <c r="Y814" s="2"/>
      <c r="AA814" s="2"/>
      <c r="AB814" s="2"/>
      <c r="AC814" s="2"/>
      <c r="AD814" s="2"/>
      <c r="AE814" s="2"/>
      <c r="AF814" s="2"/>
      <c r="AG814" s="2"/>
      <c r="AH814" s="2"/>
      <c r="AI814" s="2"/>
    </row>
    <row r="815" spans="12:35" x14ac:dyDescent="0.2"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5"/>
      <c r="Y815" s="2"/>
      <c r="AA815" s="2"/>
      <c r="AB815" s="2"/>
      <c r="AC815" s="2"/>
      <c r="AD815" s="2"/>
      <c r="AE815" s="2"/>
      <c r="AF815" s="2"/>
      <c r="AG815" s="2"/>
      <c r="AH815" s="2"/>
      <c r="AI815" s="2"/>
    </row>
    <row r="816" spans="12:35" x14ac:dyDescent="0.2"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5"/>
      <c r="Y816" s="2"/>
      <c r="AA816" s="2"/>
      <c r="AB816" s="2"/>
      <c r="AC816" s="2"/>
      <c r="AD816" s="2"/>
      <c r="AE816" s="2"/>
      <c r="AF816" s="2"/>
      <c r="AG816" s="2"/>
      <c r="AH816" s="2"/>
      <c r="AI816" s="2"/>
    </row>
    <row r="817" spans="12:35" x14ac:dyDescent="0.2"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5"/>
      <c r="Y817" s="2"/>
      <c r="AA817" s="2"/>
      <c r="AB817" s="2"/>
      <c r="AC817" s="2"/>
      <c r="AD817" s="2"/>
      <c r="AE817" s="2"/>
      <c r="AF817" s="2"/>
      <c r="AG817" s="2"/>
      <c r="AH817" s="2"/>
      <c r="AI817" s="2"/>
    </row>
    <row r="818" spans="12:35" x14ac:dyDescent="0.2"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5"/>
      <c r="Y818" s="2"/>
      <c r="AA818" s="2"/>
      <c r="AB818" s="2"/>
      <c r="AC818" s="2"/>
      <c r="AD818" s="2"/>
      <c r="AE818" s="2"/>
      <c r="AF818" s="2"/>
      <c r="AG818" s="2"/>
      <c r="AH818" s="2"/>
      <c r="AI818" s="2"/>
    </row>
    <row r="819" spans="12:35" x14ac:dyDescent="0.2"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5"/>
      <c r="Y819" s="2"/>
      <c r="AA819" s="2"/>
      <c r="AB819" s="2"/>
      <c r="AC819" s="2"/>
      <c r="AD819" s="2"/>
      <c r="AE819" s="2"/>
      <c r="AF819" s="2"/>
      <c r="AG819" s="2"/>
      <c r="AH819" s="2"/>
      <c r="AI819" s="2"/>
    </row>
    <row r="820" spans="12:35" x14ac:dyDescent="0.2"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5"/>
      <c r="Y820" s="2"/>
      <c r="AA820" s="2"/>
      <c r="AB820" s="2"/>
      <c r="AC820" s="2"/>
      <c r="AD820" s="2"/>
      <c r="AE820" s="2"/>
      <c r="AF820" s="2"/>
      <c r="AG820" s="2"/>
      <c r="AH820" s="2"/>
      <c r="AI820" s="2"/>
    </row>
    <row r="821" spans="12:35" x14ac:dyDescent="0.2"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5"/>
      <c r="Y821" s="2"/>
      <c r="AA821" s="2"/>
      <c r="AB821" s="2"/>
      <c r="AC821" s="2"/>
      <c r="AD821" s="2"/>
      <c r="AE821" s="2"/>
      <c r="AF821" s="2"/>
      <c r="AG821" s="2"/>
      <c r="AH821" s="2"/>
      <c r="AI821" s="2"/>
    </row>
    <row r="822" spans="12:35" x14ac:dyDescent="0.2"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5"/>
      <c r="Y822" s="2"/>
      <c r="AA822" s="2"/>
      <c r="AB822" s="2"/>
      <c r="AC822" s="2"/>
      <c r="AD822" s="2"/>
      <c r="AE822" s="2"/>
      <c r="AF822" s="2"/>
      <c r="AG822" s="2"/>
      <c r="AH822" s="2"/>
      <c r="AI822" s="2"/>
    </row>
    <row r="823" spans="12:35" x14ac:dyDescent="0.2"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5"/>
      <c r="Y823" s="2"/>
      <c r="AA823" s="2"/>
      <c r="AB823" s="2"/>
      <c r="AC823" s="2"/>
      <c r="AD823" s="2"/>
      <c r="AE823" s="2"/>
      <c r="AF823" s="2"/>
      <c r="AG823" s="2"/>
      <c r="AH823" s="2"/>
      <c r="AI823" s="2"/>
    </row>
    <row r="824" spans="12:35" x14ac:dyDescent="0.2"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5"/>
      <c r="Y824" s="2"/>
      <c r="AA824" s="2"/>
      <c r="AB824" s="2"/>
      <c r="AC824" s="2"/>
      <c r="AD824" s="2"/>
      <c r="AE824" s="2"/>
      <c r="AF824" s="2"/>
      <c r="AG824" s="2"/>
      <c r="AH824" s="2"/>
      <c r="AI824" s="2"/>
    </row>
    <row r="825" spans="12:35" x14ac:dyDescent="0.2"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5"/>
      <c r="Y825" s="2"/>
      <c r="AA825" s="2"/>
      <c r="AB825" s="2"/>
      <c r="AC825" s="2"/>
      <c r="AD825" s="2"/>
      <c r="AE825" s="2"/>
      <c r="AF825" s="2"/>
      <c r="AG825" s="2"/>
      <c r="AH825" s="2"/>
      <c r="AI825" s="2"/>
    </row>
    <row r="826" spans="12:35" x14ac:dyDescent="0.2"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5"/>
      <c r="Y826" s="2"/>
      <c r="AA826" s="2"/>
      <c r="AB826" s="2"/>
      <c r="AC826" s="2"/>
      <c r="AD826" s="2"/>
      <c r="AE826" s="2"/>
      <c r="AF826" s="2"/>
      <c r="AG826" s="2"/>
      <c r="AH826" s="2"/>
      <c r="AI826" s="2"/>
    </row>
    <row r="827" spans="12:35" x14ac:dyDescent="0.2"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5"/>
      <c r="Y827" s="2"/>
      <c r="AA827" s="2"/>
      <c r="AB827" s="2"/>
      <c r="AC827" s="2"/>
      <c r="AD827" s="2"/>
      <c r="AE827" s="2"/>
      <c r="AF827" s="2"/>
      <c r="AG827" s="2"/>
      <c r="AH827" s="2"/>
      <c r="AI827" s="2"/>
    </row>
    <row r="828" spans="12:35" x14ac:dyDescent="0.2"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5"/>
      <c r="Y828" s="2"/>
      <c r="AA828" s="2"/>
      <c r="AB828" s="2"/>
      <c r="AC828" s="2"/>
      <c r="AD828" s="2"/>
      <c r="AE828" s="2"/>
      <c r="AF828" s="2"/>
      <c r="AG828" s="2"/>
      <c r="AH828" s="2"/>
      <c r="AI828" s="2"/>
    </row>
    <row r="829" spans="12:35" x14ac:dyDescent="0.2"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5"/>
      <c r="Y829" s="2"/>
      <c r="AA829" s="2"/>
      <c r="AB829" s="2"/>
      <c r="AC829" s="2"/>
      <c r="AD829" s="2"/>
      <c r="AE829" s="2"/>
      <c r="AF829" s="2"/>
      <c r="AG829" s="2"/>
      <c r="AH829" s="2"/>
      <c r="AI829" s="2"/>
    </row>
    <row r="830" spans="12:35" x14ac:dyDescent="0.2"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5"/>
      <c r="Y830" s="2"/>
      <c r="AA830" s="2"/>
      <c r="AB830" s="2"/>
      <c r="AC830" s="2"/>
      <c r="AD830" s="2"/>
      <c r="AE830" s="2"/>
      <c r="AF830" s="2"/>
      <c r="AG830" s="2"/>
      <c r="AH830" s="2"/>
      <c r="AI830" s="2"/>
    </row>
    <row r="831" spans="12:35" x14ac:dyDescent="0.2"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5"/>
      <c r="Y831" s="2"/>
      <c r="AA831" s="2"/>
      <c r="AB831" s="2"/>
      <c r="AC831" s="2"/>
      <c r="AD831" s="2"/>
      <c r="AE831" s="2"/>
      <c r="AF831" s="2"/>
      <c r="AG831" s="2"/>
      <c r="AH831" s="2"/>
      <c r="AI831" s="2"/>
    </row>
    <row r="832" spans="12:35" x14ac:dyDescent="0.2"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5"/>
      <c r="Y832" s="2"/>
      <c r="AA832" s="2"/>
      <c r="AB832" s="2"/>
      <c r="AC832" s="2"/>
      <c r="AD832" s="2"/>
      <c r="AE832" s="2"/>
      <c r="AF832" s="2"/>
      <c r="AG832" s="2"/>
      <c r="AH832" s="2"/>
      <c r="AI832" s="2"/>
    </row>
    <row r="833" spans="12:35" x14ac:dyDescent="0.2"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5"/>
      <c r="Y833" s="2"/>
      <c r="AA833" s="2"/>
      <c r="AB833" s="2"/>
      <c r="AC833" s="2"/>
      <c r="AD833" s="2"/>
      <c r="AE833" s="2"/>
      <c r="AF833" s="2"/>
      <c r="AG833" s="2"/>
      <c r="AH833" s="2"/>
      <c r="AI833" s="2"/>
    </row>
    <row r="834" spans="12:35" x14ac:dyDescent="0.2"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5"/>
      <c r="Y834" s="2"/>
      <c r="AA834" s="2"/>
      <c r="AB834" s="2"/>
      <c r="AC834" s="2"/>
      <c r="AD834" s="2"/>
      <c r="AE834" s="2"/>
      <c r="AF834" s="2"/>
      <c r="AG834" s="2"/>
      <c r="AH834" s="2"/>
      <c r="AI834" s="2"/>
    </row>
    <row r="835" spans="12:35" x14ac:dyDescent="0.2"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5"/>
      <c r="Y835" s="2"/>
      <c r="AA835" s="2"/>
      <c r="AB835" s="2"/>
      <c r="AC835" s="2"/>
      <c r="AD835" s="2"/>
      <c r="AE835" s="2"/>
      <c r="AF835" s="2"/>
      <c r="AG835" s="2"/>
      <c r="AH835" s="2"/>
      <c r="AI835" s="2"/>
    </row>
    <row r="836" spans="12:35" x14ac:dyDescent="0.2"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5"/>
      <c r="Y836" s="2"/>
      <c r="AA836" s="2"/>
      <c r="AB836" s="2"/>
      <c r="AC836" s="2"/>
      <c r="AD836" s="2"/>
      <c r="AE836" s="2"/>
      <c r="AF836" s="2"/>
      <c r="AG836" s="2"/>
      <c r="AH836" s="2"/>
      <c r="AI836" s="2"/>
    </row>
    <row r="837" spans="12:35" x14ac:dyDescent="0.2"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5"/>
      <c r="Y837" s="2"/>
      <c r="AA837" s="2"/>
      <c r="AB837" s="2"/>
      <c r="AC837" s="2"/>
      <c r="AD837" s="2"/>
      <c r="AE837" s="2"/>
      <c r="AF837" s="2"/>
      <c r="AG837" s="2"/>
      <c r="AH837" s="2"/>
      <c r="AI837" s="2"/>
    </row>
    <row r="838" spans="12:35" x14ac:dyDescent="0.2"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5"/>
      <c r="Y838" s="2"/>
      <c r="AA838" s="2"/>
      <c r="AB838" s="2"/>
      <c r="AC838" s="2"/>
      <c r="AD838" s="2"/>
      <c r="AE838" s="2"/>
      <c r="AF838" s="2"/>
      <c r="AG838" s="2"/>
      <c r="AH838" s="2"/>
      <c r="AI838" s="2"/>
    </row>
    <row r="839" spans="12:35" x14ac:dyDescent="0.2"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5"/>
      <c r="Y839" s="2"/>
      <c r="AA839" s="2"/>
      <c r="AB839" s="2"/>
      <c r="AC839" s="2"/>
      <c r="AD839" s="2"/>
      <c r="AE839" s="2"/>
      <c r="AF839" s="2"/>
      <c r="AG839" s="2"/>
      <c r="AH839" s="2"/>
      <c r="AI839" s="2"/>
    </row>
  </sheetData>
  <mergeCells count="8">
    <mergeCell ref="A1:J1"/>
    <mergeCell ref="A2:J2"/>
    <mergeCell ref="B4:C4"/>
    <mergeCell ref="Z7:Z8"/>
    <mergeCell ref="B15:C15"/>
    <mergeCell ref="D27:G27"/>
    <mergeCell ref="H64:J64"/>
    <mergeCell ref="B63:D63"/>
  </mergeCells>
  <pageMargins left="0.7" right="0.7" top="0.78740157499999996" bottom="0.78740157499999996" header="0.3" footer="0.3"/>
  <pageSetup paperSize="9" orientation="portrait" horizontalDpi="4294967293" verticalDpi="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zoomScaleNormal="100" workbookViewId="0">
      <pane ySplit="3" topLeftCell="A25" activePane="bottomLeft" state="frozen"/>
      <selection pane="bottomLeft" activeCell="L3" sqref="L3:N3"/>
    </sheetView>
  </sheetViews>
  <sheetFormatPr defaultRowHeight="12.75" x14ac:dyDescent="0.2"/>
  <cols>
    <col min="1" max="1" width="3.42578125" customWidth="1"/>
    <col min="2" max="2" width="4.5703125" customWidth="1"/>
    <col min="3" max="3" width="5.5703125" customWidth="1"/>
    <col min="4" max="4" width="34.5703125" customWidth="1"/>
    <col min="6" max="6" width="7" customWidth="1"/>
    <col min="7" max="7" width="7.85546875" customWidth="1"/>
    <col min="8" max="8" width="10.28515625" customWidth="1"/>
    <col min="9" max="9" width="10.140625" bestFit="1" customWidth="1"/>
    <col min="10" max="10" width="11.7109375" bestFit="1" customWidth="1"/>
    <col min="11" max="11" width="9.140625" style="69"/>
    <col min="12" max="12" width="10.140625" style="3" bestFit="1" customWidth="1"/>
    <col min="13" max="13" width="10.140625" bestFit="1" customWidth="1"/>
    <col min="14" max="14" width="10.85546875" style="134" customWidth="1"/>
  </cols>
  <sheetData>
    <row r="1" spans="1:14" ht="12.75" customHeight="1" x14ac:dyDescent="0.2">
      <c r="A1" s="191" t="s">
        <v>85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4" ht="15.75" x14ac:dyDescent="0.2">
      <c r="A2" s="193" t="s">
        <v>153</v>
      </c>
      <c r="B2" s="194"/>
      <c r="C2" s="194"/>
      <c r="D2" s="194"/>
      <c r="E2" s="194"/>
      <c r="F2" s="194"/>
      <c r="G2" s="194"/>
      <c r="H2" s="194"/>
      <c r="I2" s="194"/>
      <c r="J2" s="194"/>
    </row>
    <row r="3" spans="1:14" s="138" customFormat="1" ht="51" x14ac:dyDescent="0.2">
      <c r="A3"/>
      <c r="B3"/>
      <c r="C3"/>
      <c r="D3"/>
      <c r="E3"/>
      <c r="F3"/>
      <c r="G3"/>
      <c r="H3"/>
      <c r="I3"/>
      <c r="J3" s="10" t="s">
        <v>91</v>
      </c>
      <c r="K3" s="128" t="s">
        <v>120</v>
      </c>
      <c r="L3" s="140" t="s">
        <v>96</v>
      </c>
      <c r="M3" s="141" t="s">
        <v>96</v>
      </c>
      <c r="N3" s="142" t="s">
        <v>159</v>
      </c>
    </row>
    <row r="4" spans="1:14" ht="15" x14ac:dyDescent="0.25">
      <c r="A4" s="19" t="s">
        <v>13</v>
      </c>
      <c r="B4" s="20"/>
      <c r="C4" s="4"/>
      <c r="J4" s="2"/>
    </row>
    <row r="5" spans="1:14" x14ac:dyDescent="0.2">
      <c r="A5" t="s">
        <v>0</v>
      </c>
      <c r="B5" s="130" t="s">
        <v>154</v>
      </c>
      <c r="J5" s="124">
        <f>'čerpání-celkem 11_12'!M58</f>
        <v>187016.23000000004</v>
      </c>
      <c r="M5" s="2">
        <f>'čerpání-detail 12_13'!X5</f>
        <v>187016.23000000004</v>
      </c>
    </row>
    <row r="6" spans="1:14" x14ac:dyDescent="0.2">
      <c r="A6" t="s">
        <v>2</v>
      </c>
      <c r="B6" t="s">
        <v>6</v>
      </c>
      <c r="E6" s="125">
        <v>359</v>
      </c>
      <c r="F6" t="s">
        <v>7</v>
      </c>
      <c r="G6" s="1">
        <v>400</v>
      </c>
      <c r="J6" s="2">
        <f>E6*G6</f>
        <v>143600</v>
      </c>
      <c r="M6" s="2">
        <f>'čerpání-detail 12_13'!X6</f>
        <v>141600</v>
      </c>
    </row>
    <row r="7" spans="1:14" x14ac:dyDescent="0.2">
      <c r="A7" t="s">
        <v>3</v>
      </c>
      <c r="B7" t="s">
        <v>8</v>
      </c>
      <c r="J7" s="2">
        <v>50000</v>
      </c>
      <c r="M7" s="2">
        <f>'čerpání-detail 12_13'!X7+'čerpání-detail 12_13'!X8</f>
        <v>109617</v>
      </c>
    </row>
    <row r="8" spans="1:14" x14ac:dyDescent="0.2">
      <c r="A8" t="s">
        <v>4</v>
      </c>
      <c r="B8" t="s">
        <v>9</v>
      </c>
      <c r="J8" s="2">
        <v>100</v>
      </c>
      <c r="M8" s="2">
        <f>'čerpání-detail 12_13'!X9</f>
        <v>213.27999999999997</v>
      </c>
    </row>
    <row r="9" spans="1:14" x14ac:dyDescent="0.2">
      <c r="A9" t="s">
        <v>5</v>
      </c>
      <c r="B9" t="s">
        <v>10</v>
      </c>
      <c r="J9" s="2">
        <v>0</v>
      </c>
      <c r="M9" s="2">
        <f>'čerpání-detail 12_13'!X10+'čerpání-detail 12_13'!X11+'čerpání-detail 12_13'!X12</f>
        <v>0</v>
      </c>
    </row>
    <row r="10" spans="1:14" x14ac:dyDescent="0.2">
      <c r="B10" s="3" t="s">
        <v>11</v>
      </c>
      <c r="C10" s="3"/>
      <c r="J10" s="18">
        <f>SUM(J5:J9)</f>
        <v>380716.23000000004</v>
      </c>
      <c r="M10" s="136">
        <f>SUM(M5:M9)</f>
        <v>438446.51000000007</v>
      </c>
      <c r="N10" s="137">
        <f>M10/J10</f>
        <v>1.1516359835775849</v>
      </c>
    </row>
    <row r="11" spans="1:14" x14ac:dyDescent="0.2">
      <c r="J11" s="2"/>
      <c r="M11" s="2"/>
    </row>
    <row r="12" spans="1:14" ht="15" x14ac:dyDescent="0.25">
      <c r="A12" s="19" t="s">
        <v>12</v>
      </c>
      <c r="B12" s="20"/>
      <c r="C12" s="4"/>
      <c r="J12" s="2"/>
      <c r="M12" s="2"/>
    </row>
    <row r="13" spans="1:14" x14ac:dyDescent="0.2">
      <c r="A13" s="11" t="s">
        <v>0</v>
      </c>
      <c r="B13" s="12" t="s">
        <v>14</v>
      </c>
      <c r="C13" s="11"/>
      <c r="D13" s="13"/>
      <c r="H13" s="17">
        <f>SUM(I14:I29)</f>
        <v>111000</v>
      </c>
      <c r="J13" s="2"/>
      <c r="L13" s="17">
        <f>L14+L16+L21+L26</f>
        <v>108492</v>
      </c>
      <c r="M13" s="2"/>
      <c r="N13" s="135">
        <f>L13/H13</f>
        <v>0.97740540540540544</v>
      </c>
    </row>
    <row r="14" spans="1:14" x14ac:dyDescent="0.2">
      <c r="B14" s="6" t="s">
        <v>15</v>
      </c>
      <c r="C14" t="s">
        <v>16</v>
      </c>
      <c r="I14" s="5">
        <f>J15</f>
        <v>8000</v>
      </c>
      <c r="J14" s="2"/>
      <c r="L14" s="5">
        <f>M15</f>
        <v>8000</v>
      </c>
      <c r="M14" s="2"/>
    </row>
    <row r="15" spans="1:14" x14ac:dyDescent="0.2">
      <c r="C15" s="6" t="s">
        <v>17</v>
      </c>
      <c r="D15" t="s">
        <v>87</v>
      </c>
      <c r="G15" s="1"/>
      <c r="I15" s="3"/>
      <c r="J15" s="2">
        <v>8000</v>
      </c>
      <c r="M15" s="2">
        <f>'čerpání-detail 12_13'!X18</f>
        <v>8000</v>
      </c>
    </row>
    <row r="16" spans="1:14" x14ac:dyDescent="0.2">
      <c r="B16" s="6" t="s">
        <v>18</v>
      </c>
      <c r="C16" t="s">
        <v>25</v>
      </c>
      <c r="I16" s="5">
        <f>SUM(J17:J20)</f>
        <v>40000</v>
      </c>
      <c r="J16" s="2"/>
      <c r="L16" s="5">
        <f>SUM(M17:M20)</f>
        <v>30732</v>
      </c>
      <c r="M16" s="2"/>
    </row>
    <row r="17" spans="1:14" x14ac:dyDescent="0.2">
      <c r="B17" s="6"/>
      <c r="C17" s="6" t="s">
        <v>21</v>
      </c>
      <c r="D17" t="s">
        <v>26</v>
      </c>
      <c r="I17" s="3"/>
      <c r="J17" s="2">
        <v>8000</v>
      </c>
      <c r="M17" s="2">
        <f>'čerpání-detail 12_13'!X20</f>
        <v>6830</v>
      </c>
    </row>
    <row r="18" spans="1:14" x14ac:dyDescent="0.2">
      <c r="B18" s="6"/>
      <c r="C18" s="6" t="s">
        <v>22</v>
      </c>
      <c r="D18" t="s">
        <v>94</v>
      </c>
      <c r="G18" s="1"/>
      <c r="I18" s="3"/>
      <c r="J18" s="2">
        <v>20000</v>
      </c>
      <c r="M18" s="2">
        <f>'čerpání-detail 12_13'!X21</f>
        <v>12000</v>
      </c>
    </row>
    <row r="19" spans="1:14" x14ac:dyDescent="0.2">
      <c r="B19" s="6"/>
      <c r="C19" s="6" t="s">
        <v>23</v>
      </c>
      <c r="D19" t="s">
        <v>99</v>
      </c>
      <c r="I19" s="3"/>
      <c r="J19" s="2">
        <v>6000</v>
      </c>
      <c r="M19" s="2">
        <f>'čerpání-detail 12_13'!X22</f>
        <v>6000</v>
      </c>
    </row>
    <row r="20" spans="1:14" x14ac:dyDescent="0.2">
      <c r="B20" s="6"/>
      <c r="C20" s="6" t="s">
        <v>24</v>
      </c>
      <c r="D20" t="s">
        <v>27</v>
      </c>
      <c r="I20" s="3"/>
      <c r="J20" s="2">
        <v>6000</v>
      </c>
      <c r="M20" s="2">
        <f>'čerpání-detail 12_13'!X23</f>
        <v>5902</v>
      </c>
    </row>
    <row r="21" spans="1:14" x14ac:dyDescent="0.2">
      <c r="B21" s="6" t="s">
        <v>19</v>
      </c>
      <c r="C21" s="6" t="s">
        <v>28</v>
      </c>
      <c r="I21" s="5">
        <f>SUM(J22:J25)</f>
        <v>47000</v>
      </c>
      <c r="J21" s="143">
        <f>K22+J23+J24+J25</f>
        <v>57000</v>
      </c>
      <c r="L21" s="5">
        <f>SUM(M22:M25)</f>
        <v>52788</v>
      </c>
      <c r="M21" s="2"/>
    </row>
    <row r="22" spans="1:14" x14ac:dyDescent="0.2">
      <c r="C22" s="6" t="s">
        <v>29</v>
      </c>
      <c r="D22" t="s">
        <v>100</v>
      </c>
      <c r="I22" s="3"/>
      <c r="J22" s="2">
        <v>25000</v>
      </c>
      <c r="K22" s="127">
        <v>35000</v>
      </c>
      <c r="M22" s="2">
        <f>'čerpání-detail 12_13'!X25</f>
        <v>34935</v>
      </c>
    </row>
    <row r="23" spans="1:14" x14ac:dyDescent="0.2">
      <c r="B23" s="6"/>
      <c r="C23" s="6" t="s">
        <v>30</v>
      </c>
      <c r="D23" t="s">
        <v>33</v>
      </c>
      <c r="I23" s="3"/>
      <c r="J23" s="2">
        <v>15000</v>
      </c>
      <c r="M23" s="2">
        <f>'čerpání-detail 12_13'!X26</f>
        <v>14360</v>
      </c>
    </row>
    <row r="24" spans="1:14" ht="26.25" customHeight="1" x14ac:dyDescent="0.2">
      <c r="B24" s="6"/>
      <c r="C24" s="7" t="s">
        <v>31</v>
      </c>
      <c r="D24" s="195" t="s">
        <v>34</v>
      </c>
      <c r="E24" s="196"/>
      <c r="F24" s="196"/>
      <c r="G24" s="196"/>
      <c r="I24" s="3"/>
      <c r="J24" s="2">
        <v>3000</v>
      </c>
      <c r="M24" s="2">
        <f>'čerpání-detail 12_13'!X27</f>
        <v>1000</v>
      </c>
    </row>
    <row r="25" spans="1:14" x14ac:dyDescent="0.2">
      <c r="B25" s="6"/>
      <c r="C25" s="6" t="s">
        <v>32</v>
      </c>
      <c r="D25" t="s">
        <v>35</v>
      </c>
      <c r="I25" s="3"/>
      <c r="J25" s="2">
        <v>4000</v>
      </c>
      <c r="M25" s="2">
        <f>'čerpání-detail 12_13'!X28</f>
        <v>2493</v>
      </c>
    </row>
    <row r="26" spans="1:14" x14ac:dyDescent="0.2">
      <c r="B26" s="6" t="s">
        <v>20</v>
      </c>
      <c r="C26" s="6" t="s">
        <v>36</v>
      </c>
      <c r="I26" s="5">
        <f>SUM(J27:J29)</f>
        <v>16000</v>
      </c>
      <c r="J26" s="143">
        <f>K27+J28+J29</f>
        <v>18000</v>
      </c>
      <c r="L26" s="5">
        <f>SUM(M27:M29)</f>
        <v>16972</v>
      </c>
      <c r="M26" s="2"/>
    </row>
    <row r="27" spans="1:14" x14ac:dyDescent="0.2">
      <c r="B27" s="6"/>
      <c r="C27" s="6" t="s">
        <v>37</v>
      </c>
      <c r="D27" t="s">
        <v>40</v>
      </c>
      <c r="J27" s="2">
        <v>15000</v>
      </c>
      <c r="K27" s="127">
        <v>17000</v>
      </c>
      <c r="M27" s="2">
        <f>'čerpání-detail 12_13'!X30</f>
        <v>16972</v>
      </c>
    </row>
    <row r="28" spans="1:14" x14ac:dyDescent="0.2">
      <c r="B28" s="6"/>
      <c r="C28" s="6" t="s">
        <v>38</v>
      </c>
      <c r="D28" t="s">
        <v>41</v>
      </c>
      <c r="J28" s="2">
        <v>500</v>
      </c>
      <c r="M28" s="2">
        <f>'čerpání-detail 12_13'!X31</f>
        <v>0</v>
      </c>
    </row>
    <row r="29" spans="1:14" x14ac:dyDescent="0.2">
      <c r="B29" s="6"/>
      <c r="C29" s="6" t="s">
        <v>39</v>
      </c>
      <c r="D29" t="s">
        <v>42</v>
      </c>
      <c r="J29" s="2">
        <v>500</v>
      </c>
      <c r="M29" s="2">
        <f>'čerpání-detail 12_13'!X32</f>
        <v>0</v>
      </c>
    </row>
    <row r="30" spans="1:14" x14ac:dyDescent="0.2">
      <c r="B30" s="6"/>
      <c r="C30" s="6"/>
      <c r="J30" s="2"/>
      <c r="M30" s="2"/>
    </row>
    <row r="31" spans="1:14" x14ac:dyDescent="0.2">
      <c r="A31" s="11" t="s">
        <v>2</v>
      </c>
      <c r="B31" s="12" t="s">
        <v>43</v>
      </c>
      <c r="C31" s="14"/>
      <c r="D31" s="13"/>
      <c r="H31" s="17">
        <f>SUM(J33:J35)</f>
        <v>41000</v>
      </c>
      <c r="J31" s="2"/>
      <c r="L31" s="17">
        <f>SUM(M33:M35)</f>
        <v>0</v>
      </c>
      <c r="M31" s="2"/>
      <c r="N31" s="135">
        <f>L31/H31</f>
        <v>0</v>
      </c>
    </row>
    <row r="32" spans="1:14" x14ac:dyDescent="0.2">
      <c r="B32" s="6" t="s">
        <v>44</v>
      </c>
      <c r="C32" s="6" t="s">
        <v>157</v>
      </c>
      <c r="I32" s="2"/>
      <c r="J32" s="2"/>
      <c r="M32" s="2"/>
    </row>
    <row r="33" spans="1:14" x14ac:dyDescent="0.2">
      <c r="B33" s="6"/>
      <c r="C33" s="6" t="s">
        <v>45</v>
      </c>
      <c r="D33" t="s">
        <v>158</v>
      </c>
      <c r="J33" s="2">
        <v>20000</v>
      </c>
      <c r="M33" s="2">
        <f>'čerpání-detail 12_13'!X36</f>
        <v>0</v>
      </c>
    </row>
    <row r="34" spans="1:14" x14ac:dyDescent="0.2">
      <c r="B34" s="6"/>
      <c r="C34" s="6" t="s">
        <v>46</v>
      </c>
      <c r="D34" t="s">
        <v>51</v>
      </c>
      <c r="J34" s="2">
        <v>20000</v>
      </c>
      <c r="M34" s="2">
        <f>'čerpání-detail 12_13'!X37</f>
        <v>0</v>
      </c>
    </row>
    <row r="35" spans="1:14" x14ac:dyDescent="0.2">
      <c r="B35" s="6" t="s">
        <v>47</v>
      </c>
      <c r="C35" s="6" t="s">
        <v>49</v>
      </c>
      <c r="J35" s="2">
        <v>1000</v>
      </c>
      <c r="M35" s="2">
        <f>'čerpání-detail 12_13'!X38</f>
        <v>0</v>
      </c>
    </row>
    <row r="36" spans="1:14" x14ac:dyDescent="0.2">
      <c r="B36" s="6"/>
      <c r="C36" s="6"/>
      <c r="J36" s="2"/>
      <c r="M36" s="2"/>
    </row>
    <row r="37" spans="1:14" x14ac:dyDescent="0.2">
      <c r="A37" s="11" t="s">
        <v>3</v>
      </c>
      <c r="B37" s="15" t="s">
        <v>52</v>
      </c>
      <c r="C37" s="16"/>
      <c r="D37" s="11"/>
      <c r="E37" s="3"/>
      <c r="F37" s="3"/>
      <c r="G37" s="3"/>
      <c r="H37" s="17">
        <f>SUM(J38:J39)</f>
        <v>25000</v>
      </c>
      <c r="I37" s="3"/>
      <c r="J37" s="5"/>
      <c r="K37" s="76"/>
      <c r="L37" s="17">
        <f>SUM(M38:M39)</f>
        <v>11500</v>
      </c>
      <c r="M37" s="2"/>
      <c r="N37" s="135">
        <f>L37/H37</f>
        <v>0.46</v>
      </c>
    </row>
    <row r="38" spans="1:14" x14ac:dyDescent="0.2">
      <c r="B38" s="6" t="s">
        <v>53</v>
      </c>
      <c r="C38" s="6" t="s">
        <v>55</v>
      </c>
      <c r="J38" s="2">
        <v>20000</v>
      </c>
      <c r="K38" s="108"/>
      <c r="L38" s="105"/>
      <c r="M38" s="2">
        <f>'čerpání-detail 12_13'!X41</f>
        <v>6500</v>
      </c>
    </row>
    <row r="39" spans="1:14" x14ac:dyDescent="0.2">
      <c r="B39" s="6" t="s">
        <v>54</v>
      </c>
      <c r="C39" s="6" t="s">
        <v>56</v>
      </c>
      <c r="J39" s="2">
        <v>5000</v>
      </c>
      <c r="M39" s="2">
        <f>'čerpání-detail 12_13'!X42</f>
        <v>5000</v>
      </c>
    </row>
    <row r="40" spans="1:14" x14ac:dyDescent="0.2">
      <c r="B40" s="6"/>
      <c r="C40" s="6"/>
      <c r="J40" s="2"/>
      <c r="M40" s="2"/>
    </row>
    <row r="41" spans="1:14" x14ac:dyDescent="0.2">
      <c r="A41" s="11" t="s">
        <v>57</v>
      </c>
      <c r="B41" s="15" t="s">
        <v>58</v>
      </c>
      <c r="C41" s="16"/>
      <c r="D41" s="11"/>
      <c r="E41" s="3"/>
      <c r="F41" s="3"/>
      <c r="G41" s="3"/>
      <c r="H41" s="17">
        <f>SUM(J42:J45)</f>
        <v>88500</v>
      </c>
      <c r="I41" s="143">
        <f>J42+J43+K44+J45</f>
        <v>108500</v>
      </c>
      <c r="J41" s="5"/>
      <c r="L41" s="17">
        <f>SUM(M42:M45)</f>
        <v>90833</v>
      </c>
      <c r="M41" s="2"/>
      <c r="N41" s="135">
        <f>L41/I41</f>
        <v>0.83717050691244244</v>
      </c>
    </row>
    <row r="42" spans="1:14" x14ac:dyDescent="0.2">
      <c r="B42" s="6" t="s">
        <v>59</v>
      </c>
      <c r="C42" s="133" t="s">
        <v>156</v>
      </c>
      <c r="D42" s="80"/>
      <c r="J42" s="25">
        <v>45500</v>
      </c>
      <c r="K42" s="108"/>
      <c r="L42" s="119"/>
      <c r="M42" s="2">
        <f>'čerpání-detail 12_13'!X45</f>
        <v>38500</v>
      </c>
    </row>
    <row r="43" spans="1:14" x14ac:dyDescent="0.2">
      <c r="B43" s="6" t="s">
        <v>60</v>
      </c>
      <c r="C43" s="6" t="s">
        <v>70</v>
      </c>
      <c r="J43" s="2">
        <v>8000</v>
      </c>
      <c r="K43" s="108"/>
      <c r="M43" s="2">
        <f>'čerpání-detail 12_13'!X46</f>
        <v>8000</v>
      </c>
    </row>
    <row r="44" spans="1:14" x14ac:dyDescent="0.2">
      <c r="B44" s="6" t="s">
        <v>61</v>
      </c>
      <c r="C44" s="6" t="s">
        <v>71</v>
      </c>
      <c r="J44" s="25">
        <v>30000</v>
      </c>
      <c r="K44" s="127">
        <v>50000</v>
      </c>
      <c r="M44" s="2">
        <f>'čerpání-detail 12_13'!X47</f>
        <v>39333</v>
      </c>
    </row>
    <row r="45" spans="1:14" x14ac:dyDescent="0.2">
      <c r="B45" s="6" t="s">
        <v>62</v>
      </c>
      <c r="C45" s="6" t="s">
        <v>72</v>
      </c>
      <c r="J45" s="124">
        <v>5000</v>
      </c>
      <c r="K45" s="108"/>
      <c r="M45" s="2">
        <f>'čerpání-detail 12_13'!X48</f>
        <v>5000</v>
      </c>
    </row>
    <row r="46" spans="1:14" x14ac:dyDescent="0.2">
      <c r="J46" s="2"/>
      <c r="M46" s="2"/>
    </row>
    <row r="47" spans="1:14" x14ac:dyDescent="0.2">
      <c r="A47" s="11" t="s">
        <v>5</v>
      </c>
      <c r="B47" s="15" t="s">
        <v>73</v>
      </c>
      <c r="C47" s="11"/>
      <c r="D47" s="11"/>
      <c r="E47" s="3"/>
      <c r="F47" s="3"/>
      <c r="G47" s="3"/>
      <c r="H47" s="17">
        <f>SUM(J48:J53)</f>
        <v>63500</v>
      </c>
      <c r="I47" s="143">
        <f>J48+J49+J50+J51+J52+K53</f>
        <v>31500</v>
      </c>
      <c r="J47" s="5"/>
      <c r="K47" s="76"/>
      <c r="L47" s="17">
        <f>SUM(M48:M53)</f>
        <v>16944.3</v>
      </c>
      <c r="M47" s="2"/>
      <c r="N47" s="135">
        <f>L47/I47</f>
        <v>0.53791428571428568</v>
      </c>
    </row>
    <row r="48" spans="1:14" x14ac:dyDescent="0.2">
      <c r="B48" s="6" t="s">
        <v>64</v>
      </c>
      <c r="C48" s="6" t="s">
        <v>74</v>
      </c>
      <c r="J48" s="2">
        <v>5000</v>
      </c>
      <c r="M48" s="2">
        <f>'čerpání-detail 12_13'!X51</f>
        <v>3375</v>
      </c>
    </row>
    <row r="49" spans="1:14" x14ac:dyDescent="0.2">
      <c r="B49" s="6" t="s">
        <v>65</v>
      </c>
      <c r="C49" s="6" t="s">
        <v>75</v>
      </c>
      <c r="J49" s="2">
        <v>500</v>
      </c>
      <c r="M49" s="2">
        <f>'čerpání-detail 12_13'!X52</f>
        <v>0</v>
      </c>
    </row>
    <row r="50" spans="1:14" x14ac:dyDescent="0.2">
      <c r="B50" s="6" t="s">
        <v>66</v>
      </c>
      <c r="C50" s="6" t="s">
        <v>76</v>
      </c>
      <c r="J50" s="2">
        <v>500</v>
      </c>
      <c r="M50" s="2">
        <f>'čerpání-detail 12_13'!X53</f>
        <v>20</v>
      </c>
    </row>
    <row r="51" spans="1:14" x14ac:dyDescent="0.2">
      <c r="B51" s="6"/>
      <c r="C51" s="6" t="s">
        <v>69</v>
      </c>
      <c r="D51" t="s">
        <v>77</v>
      </c>
      <c r="J51" s="2">
        <v>2500</v>
      </c>
      <c r="M51" s="2">
        <f>'čerpání-detail 12_13'!X54</f>
        <v>2128</v>
      </c>
    </row>
    <row r="52" spans="1:14" x14ac:dyDescent="0.2">
      <c r="B52" s="6" t="s">
        <v>67</v>
      </c>
      <c r="C52" s="6" t="s">
        <v>78</v>
      </c>
      <c r="J52" s="2">
        <v>5000</v>
      </c>
      <c r="M52" s="2">
        <f>'čerpání-detail 12_13'!X55</f>
        <v>2540</v>
      </c>
    </row>
    <row r="53" spans="1:14" x14ac:dyDescent="0.2">
      <c r="B53" s="6" t="s">
        <v>68</v>
      </c>
      <c r="C53" s="6" t="s">
        <v>79</v>
      </c>
      <c r="J53" s="2">
        <v>50000</v>
      </c>
      <c r="K53" s="127">
        <v>18000</v>
      </c>
      <c r="M53" s="2">
        <f>'čerpání-detail 12_13'!X56</f>
        <v>8881.2999999999993</v>
      </c>
    </row>
    <row r="54" spans="1:14" x14ac:dyDescent="0.2">
      <c r="B54" s="6"/>
      <c r="J54" s="2"/>
      <c r="M54" s="2"/>
    </row>
    <row r="55" spans="1:14" x14ac:dyDescent="0.2">
      <c r="J55" s="2"/>
    </row>
    <row r="56" spans="1:14" x14ac:dyDescent="0.2">
      <c r="B56" s="8" t="s">
        <v>82</v>
      </c>
      <c r="H56" s="5">
        <f>SUM(H13:H55)</f>
        <v>329000</v>
      </c>
      <c r="I56" s="3"/>
      <c r="J56" s="18">
        <f>H56</f>
        <v>329000</v>
      </c>
      <c r="M56" s="136">
        <f>SUM(L14:L55)</f>
        <v>227769.3</v>
      </c>
      <c r="N56" s="137">
        <f>M56/J56</f>
        <v>0.69230790273556231</v>
      </c>
    </row>
    <row r="57" spans="1:14" x14ac:dyDescent="0.2">
      <c r="J57" s="2"/>
    </row>
    <row r="58" spans="1:14" x14ac:dyDescent="0.2">
      <c r="A58" s="3"/>
      <c r="B58" s="3" t="s">
        <v>83</v>
      </c>
      <c r="C58" s="3"/>
      <c r="D58" s="3"/>
      <c r="E58" s="3"/>
      <c r="F58" s="3"/>
      <c r="G58" s="3"/>
      <c r="H58" s="3"/>
      <c r="I58" s="3"/>
      <c r="J58" s="5">
        <f>J10-J56</f>
        <v>51716.23000000004</v>
      </c>
      <c r="K58" s="76"/>
      <c r="M58" s="5">
        <f>M10-M56</f>
        <v>210677.21000000008</v>
      </c>
    </row>
    <row r="59" spans="1:14" x14ac:dyDescent="0.2">
      <c r="J59" s="2"/>
    </row>
    <row r="60" spans="1:14" x14ac:dyDescent="0.2">
      <c r="J60" s="2"/>
    </row>
    <row r="61" spans="1:14" x14ac:dyDescent="0.2">
      <c r="A61" t="s">
        <v>84</v>
      </c>
      <c r="D61" s="9">
        <v>41591</v>
      </c>
      <c r="J61" s="2"/>
    </row>
    <row r="62" spans="1:14" x14ac:dyDescent="0.2">
      <c r="J62" s="2"/>
    </row>
  </sheetData>
  <mergeCells count="3">
    <mergeCell ref="A1:J1"/>
    <mergeCell ref="A2:J2"/>
    <mergeCell ref="D24:G24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pane ySplit="3" topLeftCell="A46" activePane="bottomLeft" state="frozen"/>
      <selection pane="bottomLeft" activeCell="J53" sqref="J53"/>
    </sheetView>
  </sheetViews>
  <sheetFormatPr defaultRowHeight="12.75" x14ac:dyDescent="0.2"/>
  <cols>
    <col min="1" max="1" width="3.42578125" customWidth="1"/>
    <col min="2" max="2" width="4.5703125" customWidth="1"/>
    <col min="3" max="3" width="5.5703125" customWidth="1"/>
    <col min="4" max="4" width="34.5703125" customWidth="1"/>
    <col min="6" max="6" width="7" customWidth="1"/>
    <col min="7" max="7" width="7.85546875" customWidth="1"/>
    <col min="8" max="8" width="10.28515625" customWidth="1"/>
    <col min="10" max="10" width="11.7109375" bestFit="1" customWidth="1"/>
    <col min="11" max="11" width="9.140625" style="69"/>
  </cols>
  <sheetData>
    <row r="1" spans="1:10" x14ac:dyDescent="0.2">
      <c r="A1" s="191" t="s">
        <v>85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0" ht="15.75" x14ac:dyDescent="0.2">
      <c r="A2" s="193" t="s">
        <v>162</v>
      </c>
      <c r="B2" s="194"/>
      <c r="C2" s="194"/>
      <c r="D2" s="194"/>
      <c r="E2" s="194"/>
      <c r="F2" s="194"/>
      <c r="G2" s="194"/>
      <c r="H2" s="194"/>
      <c r="I2" s="194"/>
      <c r="J2" s="194"/>
    </row>
    <row r="3" spans="1:10" x14ac:dyDescent="0.2">
      <c r="J3" s="10" t="s">
        <v>91</v>
      </c>
    </row>
    <row r="4" spans="1:10" ht="15" x14ac:dyDescent="0.25">
      <c r="A4" s="19" t="s">
        <v>13</v>
      </c>
      <c r="B4" s="20"/>
      <c r="C4" s="4"/>
      <c r="J4" s="2"/>
    </row>
    <row r="5" spans="1:10" x14ac:dyDescent="0.2">
      <c r="A5" t="s">
        <v>0</v>
      </c>
      <c r="B5" s="130" t="s">
        <v>169</v>
      </c>
      <c r="J5" s="124">
        <f>'čerpání-celkem 12_13'!M58</f>
        <v>210677.21000000008</v>
      </c>
    </row>
    <row r="6" spans="1:10" x14ac:dyDescent="0.2">
      <c r="A6" t="s">
        <v>2</v>
      </c>
      <c r="B6" t="s">
        <v>6</v>
      </c>
      <c r="E6" s="125">
        <v>363</v>
      </c>
      <c r="F6" t="s">
        <v>7</v>
      </c>
      <c r="G6" s="1">
        <v>400</v>
      </c>
      <c r="J6" s="2">
        <f>E6*G6</f>
        <v>145200</v>
      </c>
    </row>
    <row r="7" spans="1:10" x14ac:dyDescent="0.2">
      <c r="A7" t="s">
        <v>3</v>
      </c>
      <c r="B7" t="s">
        <v>8</v>
      </c>
      <c r="J7" s="2">
        <v>50000</v>
      </c>
    </row>
    <row r="8" spans="1:10" x14ac:dyDescent="0.2">
      <c r="A8" t="s">
        <v>4</v>
      </c>
      <c r="B8" t="s">
        <v>9</v>
      </c>
      <c r="J8" s="2">
        <v>100</v>
      </c>
    </row>
    <row r="9" spans="1:10" x14ac:dyDescent="0.2">
      <c r="A9" t="s">
        <v>5</v>
      </c>
      <c r="B9" t="s">
        <v>10</v>
      </c>
      <c r="J9" s="2">
        <v>0</v>
      </c>
    </row>
    <row r="10" spans="1:10" x14ac:dyDescent="0.2">
      <c r="B10" s="3" t="s">
        <v>11</v>
      </c>
      <c r="C10" s="3"/>
      <c r="J10" s="18">
        <f>SUM(J5:J9)</f>
        <v>405977.21000000008</v>
      </c>
    </row>
    <row r="11" spans="1:10" x14ac:dyDescent="0.2">
      <c r="J11" s="2"/>
    </row>
    <row r="12" spans="1:10" ht="15" x14ac:dyDescent="0.25">
      <c r="A12" s="19" t="s">
        <v>12</v>
      </c>
      <c r="B12" s="20"/>
      <c r="C12" s="4"/>
      <c r="J12" s="2"/>
    </row>
    <row r="13" spans="1:10" x14ac:dyDescent="0.2">
      <c r="A13" s="11" t="s">
        <v>0</v>
      </c>
      <c r="B13" s="12" t="s">
        <v>14</v>
      </c>
      <c r="C13" s="11"/>
      <c r="D13" s="13"/>
      <c r="H13" s="17">
        <f>SUM(I14:I29)</f>
        <v>119000</v>
      </c>
      <c r="J13" s="2"/>
    </row>
    <row r="14" spans="1:10" x14ac:dyDescent="0.2">
      <c r="B14" s="6" t="s">
        <v>15</v>
      </c>
      <c r="C14" t="s">
        <v>16</v>
      </c>
      <c r="I14" s="5">
        <f>J15</f>
        <v>8000</v>
      </c>
      <c r="J14" s="2"/>
    </row>
    <row r="15" spans="1:10" x14ac:dyDescent="0.2">
      <c r="C15" s="6" t="s">
        <v>17</v>
      </c>
      <c r="D15" t="s">
        <v>87</v>
      </c>
      <c r="G15" s="1"/>
      <c r="I15" s="3"/>
      <c r="J15" s="2">
        <v>8000</v>
      </c>
    </row>
    <row r="16" spans="1:10" x14ac:dyDescent="0.2">
      <c r="B16" s="6" t="s">
        <v>18</v>
      </c>
      <c r="C16" t="s">
        <v>25</v>
      </c>
      <c r="I16" s="5">
        <f>SUM(J17:J20)</f>
        <v>48000</v>
      </c>
      <c r="J16" s="2"/>
    </row>
    <row r="17" spans="1:11" x14ac:dyDescent="0.2">
      <c r="B17" s="6"/>
      <c r="C17" s="6" t="s">
        <v>21</v>
      </c>
      <c r="D17" s="80" t="s">
        <v>26</v>
      </c>
      <c r="E17" s="80"/>
      <c r="F17" s="80"/>
      <c r="G17" s="80"/>
      <c r="H17" s="80"/>
      <c r="I17" s="105"/>
      <c r="J17" s="25">
        <v>10000</v>
      </c>
      <c r="K17" s="123"/>
    </row>
    <row r="18" spans="1:11" x14ac:dyDescent="0.2">
      <c r="B18" s="6"/>
      <c r="C18" s="6" t="s">
        <v>22</v>
      </c>
      <c r="D18" s="80" t="s">
        <v>88</v>
      </c>
      <c r="E18" s="80"/>
      <c r="F18" s="80"/>
      <c r="G18" s="145"/>
      <c r="H18" s="80"/>
      <c r="I18" s="105"/>
      <c r="J18" s="25">
        <v>24000</v>
      </c>
      <c r="K18" s="108"/>
    </row>
    <row r="19" spans="1:11" x14ac:dyDescent="0.2">
      <c r="B19" s="6"/>
      <c r="C19" s="6" t="s">
        <v>23</v>
      </c>
      <c r="D19" s="80" t="s">
        <v>163</v>
      </c>
      <c r="E19" s="80"/>
      <c r="F19" s="80"/>
      <c r="G19" s="80"/>
      <c r="H19" s="80"/>
      <c r="I19" s="105"/>
      <c r="J19" s="25">
        <v>8000</v>
      </c>
      <c r="K19" s="108"/>
    </row>
    <row r="20" spans="1:11" x14ac:dyDescent="0.2">
      <c r="B20" s="6"/>
      <c r="C20" s="6" t="s">
        <v>24</v>
      </c>
      <c r="D20" s="80" t="s">
        <v>27</v>
      </c>
      <c r="E20" s="80"/>
      <c r="F20" s="80"/>
      <c r="G20" s="80"/>
      <c r="H20" s="80"/>
      <c r="I20" s="105"/>
      <c r="J20" s="25">
        <v>6000</v>
      </c>
    </row>
    <row r="21" spans="1:11" x14ac:dyDescent="0.2">
      <c r="B21" s="6" t="s">
        <v>19</v>
      </c>
      <c r="C21" s="6" t="s">
        <v>28</v>
      </c>
      <c r="D21" s="80"/>
      <c r="E21" s="80"/>
      <c r="F21" s="80"/>
      <c r="G21" s="80"/>
      <c r="H21" s="80"/>
      <c r="I21" s="24">
        <f>SUM(J22:J25)</f>
        <v>47000</v>
      </c>
      <c r="J21" s="25"/>
    </row>
    <row r="22" spans="1:11" x14ac:dyDescent="0.2">
      <c r="C22" s="6" t="s">
        <v>29</v>
      </c>
      <c r="D22" s="80" t="s">
        <v>100</v>
      </c>
      <c r="E22" s="80"/>
      <c r="F22" s="80"/>
      <c r="G22" s="80"/>
      <c r="H22" s="80"/>
      <c r="I22" s="105"/>
      <c r="J22" s="25">
        <v>25000</v>
      </c>
    </row>
    <row r="23" spans="1:11" x14ac:dyDescent="0.2">
      <c r="B23" s="6"/>
      <c r="C23" s="6" t="s">
        <v>30</v>
      </c>
      <c r="D23" s="80" t="s">
        <v>33</v>
      </c>
      <c r="E23" s="80"/>
      <c r="F23" s="80"/>
      <c r="G23" s="80"/>
      <c r="H23" s="80"/>
      <c r="I23" s="105"/>
      <c r="J23" s="25">
        <v>15000</v>
      </c>
    </row>
    <row r="24" spans="1:11" ht="26.25" customHeight="1" x14ac:dyDescent="0.2">
      <c r="B24" s="6"/>
      <c r="C24" s="7" t="s">
        <v>31</v>
      </c>
      <c r="D24" s="195" t="s">
        <v>34</v>
      </c>
      <c r="E24" s="196"/>
      <c r="F24" s="196"/>
      <c r="G24" s="196"/>
      <c r="I24" s="3"/>
      <c r="J24" s="2">
        <v>3000</v>
      </c>
    </row>
    <row r="25" spans="1:11" x14ac:dyDescent="0.2">
      <c r="B25" s="6"/>
      <c r="C25" s="6" t="s">
        <v>32</v>
      </c>
      <c r="D25" t="s">
        <v>35</v>
      </c>
      <c r="I25" s="3"/>
      <c r="J25" s="2">
        <v>4000</v>
      </c>
    </row>
    <row r="26" spans="1:11" x14ac:dyDescent="0.2">
      <c r="B26" s="6" t="s">
        <v>20</v>
      </c>
      <c r="C26" s="6" t="s">
        <v>36</v>
      </c>
      <c r="I26" s="5">
        <f>SUM(J27:J29)</f>
        <v>16000</v>
      </c>
      <c r="J26" s="2"/>
    </row>
    <row r="27" spans="1:11" x14ac:dyDescent="0.2">
      <c r="B27" s="6"/>
      <c r="C27" s="6" t="s">
        <v>37</v>
      </c>
      <c r="D27" t="s">
        <v>40</v>
      </c>
      <c r="J27" s="2">
        <v>15000</v>
      </c>
    </row>
    <row r="28" spans="1:11" x14ac:dyDescent="0.2">
      <c r="B28" s="6"/>
      <c r="C28" s="6" t="s">
        <v>38</v>
      </c>
      <c r="D28" t="s">
        <v>41</v>
      </c>
      <c r="J28" s="2">
        <v>500</v>
      </c>
    </row>
    <row r="29" spans="1:11" x14ac:dyDescent="0.2">
      <c r="B29" s="6"/>
      <c r="C29" s="6" t="s">
        <v>39</v>
      </c>
      <c r="D29" t="s">
        <v>42</v>
      </c>
      <c r="J29" s="2">
        <v>500</v>
      </c>
    </row>
    <row r="30" spans="1:11" x14ac:dyDescent="0.2">
      <c r="B30" s="6"/>
      <c r="C30" s="6"/>
      <c r="J30" s="2"/>
    </row>
    <row r="31" spans="1:11" x14ac:dyDescent="0.2">
      <c r="A31" s="11" t="s">
        <v>2</v>
      </c>
      <c r="B31" s="12" t="s">
        <v>43</v>
      </c>
      <c r="C31" s="14"/>
      <c r="D31" s="13"/>
      <c r="H31" s="17">
        <f>SUM(J33:J35)</f>
        <v>48000</v>
      </c>
      <c r="J31" s="2"/>
    </row>
    <row r="32" spans="1:11" x14ac:dyDescent="0.2">
      <c r="B32" s="6" t="s">
        <v>44</v>
      </c>
      <c r="C32" s="6" t="s">
        <v>157</v>
      </c>
      <c r="I32" s="2"/>
      <c r="J32" s="2"/>
    </row>
    <row r="33" spans="1:14" x14ac:dyDescent="0.2">
      <c r="B33" s="6"/>
      <c r="C33" s="6" t="s">
        <v>45</v>
      </c>
      <c r="D33" t="s">
        <v>158</v>
      </c>
      <c r="J33" s="2">
        <v>20000</v>
      </c>
    </row>
    <row r="34" spans="1:14" x14ac:dyDescent="0.2">
      <c r="B34" s="6"/>
      <c r="C34" s="6" t="s">
        <v>46</v>
      </c>
      <c r="D34" t="s">
        <v>51</v>
      </c>
      <c r="J34" s="2">
        <v>20000</v>
      </c>
    </row>
    <row r="35" spans="1:14" s="80" customFormat="1" x14ac:dyDescent="0.2">
      <c r="B35" s="146" t="s">
        <v>47</v>
      </c>
      <c r="C35" s="146" t="s">
        <v>164</v>
      </c>
      <c r="J35" s="25">
        <v>8000</v>
      </c>
      <c r="K35" s="108"/>
    </row>
    <row r="36" spans="1:14" x14ac:dyDescent="0.2">
      <c r="B36" s="6"/>
      <c r="C36" s="6"/>
      <c r="J36" s="2"/>
    </row>
    <row r="37" spans="1:14" x14ac:dyDescent="0.2">
      <c r="A37" s="11" t="s">
        <v>3</v>
      </c>
      <c r="B37" s="15" t="s">
        <v>52</v>
      </c>
      <c r="C37" s="16"/>
      <c r="D37" s="11"/>
      <c r="E37" s="3"/>
      <c r="F37" s="3"/>
      <c r="G37" s="3"/>
      <c r="H37" s="17">
        <f>SUM(J38:J39)</f>
        <v>25000</v>
      </c>
      <c r="I37" s="3"/>
      <c r="J37" s="5"/>
      <c r="K37" s="76"/>
      <c r="L37" s="3"/>
      <c r="M37" s="3"/>
      <c r="N37" s="3"/>
    </row>
    <row r="38" spans="1:14" s="80" customFormat="1" x14ac:dyDescent="0.2">
      <c r="B38" s="146" t="s">
        <v>53</v>
      </c>
      <c r="C38" s="133" t="s">
        <v>166</v>
      </c>
      <c r="J38" s="25">
        <v>20000</v>
      </c>
      <c r="K38" s="108"/>
    </row>
    <row r="39" spans="1:14" x14ac:dyDescent="0.2">
      <c r="B39" s="6" t="s">
        <v>54</v>
      </c>
      <c r="C39" s="6" t="s">
        <v>56</v>
      </c>
      <c r="J39" s="2">
        <v>5000</v>
      </c>
    </row>
    <row r="40" spans="1:14" x14ac:dyDescent="0.2">
      <c r="B40" s="6"/>
      <c r="C40" s="6"/>
      <c r="J40" s="2"/>
    </row>
    <row r="41" spans="1:14" x14ac:dyDescent="0.2">
      <c r="A41" s="11" t="s">
        <v>57</v>
      </c>
      <c r="B41" s="15" t="s">
        <v>58</v>
      </c>
      <c r="C41" s="16"/>
      <c r="D41" s="11"/>
      <c r="E41" s="3"/>
      <c r="F41" s="3"/>
      <c r="G41" s="3"/>
      <c r="H41" s="17">
        <f>SUM(J42:J45)</f>
        <v>82200</v>
      </c>
      <c r="I41" s="3"/>
      <c r="J41" s="5"/>
      <c r="L41" s="3"/>
      <c r="M41" s="3"/>
      <c r="N41" s="3"/>
    </row>
    <row r="42" spans="1:14" s="80" customFormat="1" x14ac:dyDescent="0.2">
      <c r="B42" s="146" t="s">
        <v>59</v>
      </c>
      <c r="C42" s="133" t="s">
        <v>167</v>
      </c>
      <c r="J42" s="25">
        <v>39200</v>
      </c>
      <c r="K42" s="108"/>
      <c r="L42" s="109"/>
      <c r="M42" s="25"/>
    </row>
    <row r="43" spans="1:14" x14ac:dyDescent="0.2">
      <c r="B43" s="6" t="s">
        <v>60</v>
      </c>
      <c r="C43" s="6" t="s">
        <v>70</v>
      </c>
      <c r="J43" s="2">
        <v>8000</v>
      </c>
      <c r="K43" s="108"/>
    </row>
    <row r="44" spans="1:14" x14ac:dyDescent="0.2">
      <c r="B44" s="6" t="s">
        <v>61</v>
      </c>
      <c r="C44" s="6" t="s">
        <v>71</v>
      </c>
      <c r="J44" s="25">
        <v>30000</v>
      </c>
      <c r="K44" s="122"/>
    </row>
    <row r="45" spans="1:14" x14ac:dyDescent="0.2">
      <c r="B45" s="6" t="s">
        <v>62</v>
      </c>
      <c r="C45" s="6" t="s">
        <v>72</v>
      </c>
      <c r="J45" s="124">
        <v>5000</v>
      </c>
      <c r="K45" s="123"/>
    </row>
    <row r="46" spans="1:14" x14ac:dyDescent="0.2">
      <c r="J46" s="2"/>
    </row>
    <row r="47" spans="1:14" x14ac:dyDescent="0.2">
      <c r="A47" s="11" t="s">
        <v>5</v>
      </c>
      <c r="B47" s="15" t="s">
        <v>73</v>
      </c>
      <c r="C47" s="11"/>
      <c r="D47" s="11"/>
      <c r="E47" s="3"/>
      <c r="F47" s="3"/>
      <c r="G47" s="3"/>
      <c r="H47" s="17">
        <f>SUM(J48:J53)</f>
        <v>43500</v>
      </c>
      <c r="I47" s="3"/>
      <c r="J47" s="5"/>
      <c r="K47" s="76"/>
      <c r="L47" s="3"/>
      <c r="M47" s="3"/>
      <c r="N47" s="3"/>
    </row>
    <row r="48" spans="1:14" x14ac:dyDescent="0.2">
      <c r="B48" s="6" t="s">
        <v>64</v>
      </c>
      <c r="C48" s="6" t="s">
        <v>74</v>
      </c>
      <c r="J48" s="2">
        <v>5000</v>
      </c>
    </row>
    <row r="49" spans="1:14" x14ac:dyDescent="0.2">
      <c r="B49" s="6" t="s">
        <v>65</v>
      </c>
      <c r="C49" s="6" t="s">
        <v>75</v>
      </c>
      <c r="J49" s="2">
        <v>500</v>
      </c>
    </row>
    <row r="50" spans="1:14" x14ac:dyDescent="0.2">
      <c r="B50" s="6" t="s">
        <v>66</v>
      </c>
      <c r="C50" s="6" t="s">
        <v>76</v>
      </c>
      <c r="J50" s="2">
        <v>500</v>
      </c>
    </row>
    <row r="51" spans="1:14" x14ac:dyDescent="0.2">
      <c r="B51" s="6"/>
      <c r="C51" s="6" t="s">
        <v>69</v>
      </c>
      <c r="D51" t="s">
        <v>77</v>
      </c>
      <c r="J51" s="2">
        <v>2500</v>
      </c>
    </row>
    <row r="52" spans="1:14" x14ac:dyDescent="0.2">
      <c r="B52" s="6" t="s">
        <v>67</v>
      </c>
      <c r="C52" s="6" t="s">
        <v>78</v>
      </c>
      <c r="J52" s="2">
        <v>5000</v>
      </c>
    </row>
    <row r="53" spans="1:14" x14ac:dyDescent="0.2">
      <c r="B53" s="6" t="s">
        <v>68</v>
      </c>
      <c r="C53" s="6" t="s">
        <v>79</v>
      </c>
      <c r="J53" s="2">
        <v>30000</v>
      </c>
      <c r="K53" s="122"/>
    </row>
    <row r="54" spans="1:14" x14ac:dyDescent="0.2">
      <c r="B54" s="6"/>
      <c r="J54" s="2"/>
    </row>
    <row r="55" spans="1:14" x14ac:dyDescent="0.2">
      <c r="A55" s="11" t="s">
        <v>80</v>
      </c>
      <c r="B55" s="15" t="s">
        <v>165</v>
      </c>
      <c r="C55" s="11"/>
      <c r="D55" s="11"/>
      <c r="E55" s="3"/>
      <c r="F55" s="3"/>
      <c r="G55" s="3"/>
      <c r="H55" s="17">
        <f>J55</f>
        <v>20000</v>
      </c>
      <c r="I55" s="3"/>
      <c r="J55" s="124">
        <v>20000</v>
      </c>
      <c r="K55" s="3"/>
      <c r="L55" s="3"/>
      <c r="M55" s="3"/>
      <c r="N55" s="3"/>
    </row>
    <row r="56" spans="1:14" x14ac:dyDescent="0.2">
      <c r="A56" s="105"/>
      <c r="B56" s="144"/>
      <c r="C56" s="105"/>
      <c r="D56" s="105"/>
      <c r="E56" s="3"/>
      <c r="F56" s="3"/>
      <c r="G56" s="3"/>
      <c r="H56" s="3"/>
      <c r="I56" s="3"/>
      <c r="J56" s="5"/>
      <c r="K56" s="3"/>
      <c r="L56" s="3"/>
      <c r="M56" s="3"/>
      <c r="N56" s="3"/>
    </row>
    <row r="57" spans="1:14" x14ac:dyDescent="0.2">
      <c r="B57" s="8" t="s">
        <v>82</v>
      </c>
      <c r="H57" s="5">
        <f>SUM(H13:H55)</f>
        <v>337700</v>
      </c>
      <c r="I57" s="3"/>
      <c r="J57" s="18">
        <f>H57</f>
        <v>337700</v>
      </c>
    </row>
    <row r="58" spans="1:14" x14ac:dyDescent="0.2">
      <c r="J58" s="2"/>
    </row>
    <row r="59" spans="1:14" x14ac:dyDescent="0.2">
      <c r="A59" s="3"/>
      <c r="B59" s="3" t="s">
        <v>83</v>
      </c>
      <c r="C59" s="3"/>
      <c r="D59" s="3"/>
      <c r="E59" s="3"/>
      <c r="F59" s="3"/>
      <c r="G59" s="3"/>
      <c r="H59" s="3"/>
      <c r="I59" s="3"/>
      <c r="J59" s="5">
        <f>J10-J57</f>
        <v>68277.210000000079</v>
      </c>
      <c r="K59" s="76"/>
      <c r="L59" s="3"/>
      <c r="M59" s="3"/>
      <c r="N59" s="3"/>
    </row>
    <row r="60" spans="1:14" x14ac:dyDescent="0.2">
      <c r="J60" s="2"/>
    </row>
    <row r="61" spans="1:14" x14ac:dyDescent="0.2">
      <c r="J61" s="2"/>
    </row>
    <row r="62" spans="1:14" x14ac:dyDescent="0.2">
      <c r="A62" t="s">
        <v>84</v>
      </c>
      <c r="D62" s="9">
        <v>41591</v>
      </c>
      <c r="J62" s="2"/>
    </row>
    <row r="63" spans="1:14" x14ac:dyDescent="0.2">
      <c r="J63" s="2"/>
    </row>
  </sheetData>
  <mergeCells count="3">
    <mergeCell ref="A1:J1"/>
    <mergeCell ref="A2:J2"/>
    <mergeCell ref="D24:G24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842"/>
  <sheetViews>
    <sheetView topLeftCell="J1" workbookViewId="0">
      <pane ySplit="3" topLeftCell="A4" activePane="bottomLeft" state="frozen"/>
      <selection activeCell="B1" sqref="B1"/>
      <selection pane="bottomLeft" activeCell="X7" sqref="X7"/>
    </sheetView>
  </sheetViews>
  <sheetFormatPr defaultRowHeight="12.75" x14ac:dyDescent="0.2"/>
  <cols>
    <col min="1" max="1" width="0.85546875" hidden="1" customWidth="1"/>
    <col min="2" max="3" width="4.85546875" customWidth="1"/>
    <col min="4" max="4" width="34.5703125" customWidth="1"/>
    <col min="6" max="6" width="7" customWidth="1"/>
    <col min="7" max="7" width="7.85546875" customWidth="1"/>
    <col min="8" max="8" width="10.28515625" customWidth="1"/>
    <col min="10" max="10" width="10.140625" bestFit="1" customWidth="1"/>
    <col min="11" max="11" width="9.140625" style="69" bestFit="1" customWidth="1"/>
    <col min="12" max="14" width="9.7109375" customWidth="1"/>
    <col min="15" max="17" width="10.140625" customWidth="1"/>
    <col min="18" max="18" width="12" customWidth="1"/>
    <col min="19" max="19" width="9.5703125" customWidth="1"/>
    <col min="20" max="20" width="9.7109375" customWidth="1"/>
    <col min="21" max="23" width="9.85546875" customWidth="1"/>
    <col min="24" max="24" width="9.85546875" style="3" customWidth="1"/>
    <col min="25" max="25" width="3.7109375" customWidth="1"/>
    <col min="26" max="26" width="16.140625" style="65" customWidth="1"/>
  </cols>
  <sheetData>
    <row r="1" spans="1:35" ht="12.75" customHeight="1" x14ac:dyDescent="0.2">
      <c r="A1" s="191" t="s">
        <v>85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35" ht="15.75" x14ac:dyDescent="0.2">
      <c r="A2" s="193" t="s">
        <v>162</v>
      </c>
      <c r="B2" s="194"/>
      <c r="C2" s="194"/>
      <c r="D2" s="194"/>
      <c r="E2" s="194"/>
      <c r="F2" s="194"/>
      <c r="G2" s="194"/>
      <c r="H2" s="194"/>
      <c r="I2" s="194"/>
      <c r="J2" s="194"/>
      <c r="K2" s="113" t="s">
        <v>106</v>
      </c>
    </row>
    <row r="3" spans="1:35" x14ac:dyDescent="0.2">
      <c r="J3" s="10" t="s">
        <v>91</v>
      </c>
      <c r="K3" s="113" t="s">
        <v>107</v>
      </c>
      <c r="L3" s="28" t="s">
        <v>145</v>
      </c>
      <c r="M3" s="28" t="s">
        <v>144</v>
      </c>
      <c r="N3" s="28" t="s">
        <v>101</v>
      </c>
      <c r="O3" s="28" t="s">
        <v>102</v>
      </c>
      <c r="P3" s="28" t="s">
        <v>108</v>
      </c>
      <c r="Q3" s="28" t="s">
        <v>109</v>
      </c>
      <c r="R3" s="28" t="s">
        <v>110</v>
      </c>
      <c r="S3" s="28" t="s">
        <v>111</v>
      </c>
      <c r="T3" s="28" t="s">
        <v>115</v>
      </c>
      <c r="U3" s="28" t="s">
        <v>116</v>
      </c>
      <c r="V3" s="28" t="s">
        <v>117</v>
      </c>
      <c r="W3" s="28" t="s">
        <v>118</v>
      </c>
      <c r="X3" s="3" t="s">
        <v>103</v>
      </c>
    </row>
    <row r="4" spans="1:35" ht="15" x14ac:dyDescent="0.25">
      <c r="A4" s="19" t="s">
        <v>13</v>
      </c>
      <c r="B4" s="198" t="s">
        <v>13</v>
      </c>
      <c r="C4" s="196"/>
      <c r="J4" s="2"/>
      <c r="K4" s="108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5"/>
      <c r="Y4" s="2"/>
      <c r="AA4" s="2"/>
      <c r="AB4" s="2"/>
      <c r="AC4" s="2"/>
      <c r="AD4" s="2"/>
      <c r="AE4" s="2"/>
      <c r="AF4" s="2"/>
      <c r="AG4" s="2"/>
      <c r="AH4" s="2"/>
      <c r="AI4" s="2"/>
    </row>
    <row r="5" spans="1:35" x14ac:dyDescent="0.2">
      <c r="A5" s="33" t="s">
        <v>0</v>
      </c>
      <c r="B5" s="33" t="s">
        <v>169</v>
      </c>
      <c r="C5" s="33"/>
      <c r="D5" s="33"/>
      <c r="E5" s="33"/>
      <c r="F5" s="33"/>
      <c r="G5" s="33"/>
      <c r="H5" s="33"/>
      <c r="I5" s="33"/>
      <c r="J5" s="124">
        <v>210677.21000000008</v>
      </c>
      <c r="K5" s="70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67">
        <f>J5</f>
        <v>210677.21000000008</v>
      </c>
      <c r="Y5" s="2"/>
      <c r="Z5" s="65">
        <f>X5/J5</f>
        <v>1</v>
      </c>
      <c r="AA5" s="2"/>
      <c r="AB5" s="2"/>
      <c r="AC5" s="2"/>
      <c r="AD5" s="2"/>
      <c r="AE5" s="2"/>
      <c r="AF5" s="2"/>
      <c r="AG5" s="2"/>
      <c r="AH5" s="2"/>
      <c r="AI5" s="2"/>
    </row>
    <row r="6" spans="1:35" x14ac:dyDescent="0.2">
      <c r="A6" s="40" t="s">
        <v>2</v>
      </c>
      <c r="B6" s="40" t="s">
        <v>6</v>
      </c>
      <c r="C6" s="40"/>
      <c r="D6" s="40"/>
      <c r="E6" s="40">
        <v>363</v>
      </c>
      <c r="F6" s="40" t="s">
        <v>7</v>
      </c>
      <c r="G6" s="41">
        <v>400</v>
      </c>
      <c r="H6" s="40"/>
      <c r="I6" s="40"/>
      <c r="J6" s="42">
        <f>E6*G6</f>
        <v>145200</v>
      </c>
      <c r="K6" s="71"/>
      <c r="L6" s="42"/>
      <c r="M6" s="42"/>
      <c r="N6" s="42"/>
      <c r="O6" s="42">
        <v>143200</v>
      </c>
      <c r="P6" s="42"/>
      <c r="Q6" s="42"/>
      <c r="R6" s="42"/>
      <c r="S6" s="42"/>
      <c r="T6" s="42"/>
      <c r="U6" s="42"/>
      <c r="V6" s="42"/>
      <c r="W6" s="42"/>
      <c r="X6" s="43">
        <f t="shared" ref="X6:X12" si="0">SUM(L6:W6)</f>
        <v>143200</v>
      </c>
      <c r="Y6" s="2"/>
      <c r="Z6" s="65">
        <f>X6/J6</f>
        <v>0.98622589531680438</v>
      </c>
      <c r="AA6" s="2"/>
      <c r="AB6" s="2"/>
      <c r="AC6" s="2"/>
      <c r="AD6" s="2"/>
      <c r="AE6" s="2"/>
      <c r="AF6" s="2"/>
      <c r="AG6" s="2"/>
      <c r="AH6" s="2"/>
      <c r="AI6" s="2"/>
    </row>
    <row r="7" spans="1:35" x14ac:dyDescent="0.2">
      <c r="A7" s="36" t="s">
        <v>3</v>
      </c>
      <c r="B7" s="36" t="s">
        <v>8</v>
      </c>
      <c r="C7" s="36"/>
      <c r="D7" s="36"/>
      <c r="E7" s="39" t="s">
        <v>105</v>
      </c>
      <c r="F7" s="36"/>
      <c r="G7" s="36"/>
      <c r="H7" s="36"/>
      <c r="I7" s="36"/>
      <c r="J7" s="37">
        <v>50000</v>
      </c>
      <c r="K7" s="72"/>
      <c r="L7" s="37"/>
      <c r="M7" s="37"/>
      <c r="N7" s="37"/>
      <c r="O7" s="37"/>
      <c r="P7" s="37"/>
      <c r="Q7" s="37">
        <v>2000</v>
      </c>
      <c r="R7" s="37">
        <f>1140+154784</f>
        <v>155924</v>
      </c>
      <c r="S7" s="37"/>
      <c r="T7" s="37"/>
      <c r="U7" s="37"/>
      <c r="V7" s="37"/>
      <c r="W7" s="37"/>
      <c r="X7" s="84">
        <f t="shared" si="0"/>
        <v>157924</v>
      </c>
      <c r="Y7" s="2"/>
      <c r="Z7" s="197">
        <f>(X7+X8)/J7</f>
        <v>1.874134</v>
      </c>
      <c r="AA7" s="2"/>
      <c r="AB7" s="2"/>
      <c r="AC7" s="2"/>
      <c r="AD7" s="2"/>
      <c r="AE7" s="2"/>
      <c r="AF7" s="2"/>
      <c r="AG7" s="2"/>
      <c r="AH7" s="2"/>
      <c r="AI7" s="2"/>
    </row>
    <row r="8" spans="1:35" x14ac:dyDescent="0.2">
      <c r="A8" s="40"/>
      <c r="B8" s="40"/>
      <c r="C8" s="40"/>
      <c r="D8" s="40"/>
      <c r="E8" s="44" t="s">
        <v>104</v>
      </c>
      <c r="F8" s="40"/>
      <c r="G8" s="40"/>
      <c r="H8" s="40"/>
      <c r="I8" s="40"/>
      <c r="J8" s="42"/>
      <c r="K8" s="71"/>
      <c r="L8" s="42"/>
      <c r="M8" s="42"/>
      <c r="N8" s="42"/>
      <c r="O8" s="42">
        <f>-114-1166.3</f>
        <v>-1280.3</v>
      </c>
      <c r="P8" s="42">
        <v>-129</v>
      </c>
      <c r="Q8" s="42">
        <v>-3979</v>
      </c>
      <c r="R8" s="42">
        <f>-10902-43692</f>
        <v>-54594</v>
      </c>
      <c r="S8" s="42">
        <f>-2206-29-2000</f>
        <v>-4235</v>
      </c>
      <c r="T8" s="42"/>
      <c r="U8" s="42"/>
      <c r="V8" s="42"/>
      <c r="W8" s="42"/>
      <c r="X8" s="43">
        <f t="shared" si="0"/>
        <v>-64217.3</v>
      </c>
      <c r="Y8" s="2"/>
      <c r="Z8" s="197"/>
      <c r="AA8" s="2"/>
      <c r="AB8" s="2"/>
      <c r="AC8" s="2"/>
      <c r="AD8" s="2"/>
      <c r="AE8" s="2"/>
      <c r="AF8" s="2"/>
      <c r="AG8" s="2"/>
      <c r="AH8" s="2"/>
      <c r="AI8" s="2"/>
    </row>
    <row r="9" spans="1:35" x14ac:dyDescent="0.2">
      <c r="A9" s="36" t="s">
        <v>4</v>
      </c>
      <c r="B9" s="36" t="s">
        <v>9</v>
      </c>
      <c r="C9" s="36"/>
      <c r="D9" s="36"/>
      <c r="E9" s="36"/>
      <c r="F9" s="36"/>
      <c r="G9" s="36"/>
      <c r="H9" s="36"/>
      <c r="I9" s="36"/>
      <c r="J9" s="37">
        <v>100</v>
      </c>
      <c r="K9" s="72"/>
      <c r="L9" s="37">
        <v>13.64</v>
      </c>
      <c r="M9" s="37">
        <v>6.57</v>
      </c>
      <c r="N9" s="37">
        <v>11.76</v>
      </c>
      <c r="O9" s="37">
        <v>12.58</v>
      </c>
      <c r="P9" s="37">
        <v>22.44</v>
      </c>
      <c r="Q9" s="37">
        <v>18.809999999999999</v>
      </c>
      <c r="R9" s="37">
        <v>19.38</v>
      </c>
      <c r="S9" s="37">
        <v>2.25</v>
      </c>
      <c r="T9" s="37">
        <v>2.0299999999999998</v>
      </c>
      <c r="U9" s="37">
        <v>1.39</v>
      </c>
      <c r="V9" s="37">
        <v>0.77</v>
      </c>
      <c r="W9" s="37">
        <v>1.02</v>
      </c>
      <c r="X9" s="84">
        <f t="shared" si="0"/>
        <v>112.63999999999999</v>
      </c>
      <c r="Y9" s="2"/>
      <c r="Z9" s="65">
        <f>X9/J9</f>
        <v>1.1263999999999998</v>
      </c>
      <c r="AA9" s="2"/>
      <c r="AB9" s="2"/>
      <c r="AC9" s="2"/>
      <c r="AD9" s="2"/>
      <c r="AE9" s="2"/>
      <c r="AF9" s="2"/>
      <c r="AG9" s="2"/>
      <c r="AH9" s="2"/>
      <c r="AI9" s="2"/>
    </row>
    <row r="10" spans="1:35" x14ac:dyDescent="0.2">
      <c r="A10" s="45" t="s">
        <v>5</v>
      </c>
      <c r="B10" s="45" t="s">
        <v>10</v>
      </c>
      <c r="C10" s="45"/>
      <c r="D10" s="45"/>
      <c r="E10" s="45" t="s">
        <v>114</v>
      </c>
      <c r="F10" s="45"/>
      <c r="G10" s="45"/>
      <c r="H10" s="45"/>
      <c r="I10" s="45"/>
      <c r="J10" s="46">
        <v>0</v>
      </c>
      <c r="K10" s="73"/>
      <c r="L10" s="46"/>
      <c r="M10" s="46"/>
      <c r="N10" s="46"/>
      <c r="O10" s="46">
        <v>180</v>
      </c>
      <c r="P10" s="46"/>
      <c r="Q10" s="46"/>
      <c r="R10" s="46"/>
      <c r="S10" s="46"/>
      <c r="T10" s="46"/>
      <c r="U10" s="46"/>
      <c r="V10" s="46"/>
      <c r="W10" s="46"/>
      <c r="X10" s="43">
        <f t="shared" si="0"/>
        <v>180</v>
      </c>
      <c r="Y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s="80" customFormat="1" x14ac:dyDescent="0.2">
      <c r="A11" s="81"/>
      <c r="B11" s="81"/>
      <c r="C11" s="81"/>
      <c r="D11" s="81"/>
      <c r="E11" s="81" t="s">
        <v>112</v>
      </c>
      <c r="F11" s="81"/>
      <c r="G11" s="81"/>
      <c r="H11" s="81"/>
      <c r="I11" s="81"/>
      <c r="J11" s="82"/>
      <c r="K11" s="83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4">
        <f t="shared" si="0"/>
        <v>0</v>
      </c>
      <c r="Y11" s="25"/>
      <c r="Z11" s="65"/>
      <c r="AA11" s="25"/>
      <c r="AB11" s="25"/>
      <c r="AC11" s="25"/>
      <c r="AD11" s="25"/>
      <c r="AE11" s="25"/>
      <c r="AF11" s="25"/>
      <c r="AG11" s="25"/>
      <c r="AH11" s="25"/>
      <c r="AI11" s="25"/>
    </row>
    <row r="12" spans="1:35" x14ac:dyDescent="0.2">
      <c r="A12" s="40"/>
      <c r="B12" s="40"/>
      <c r="C12" s="40"/>
      <c r="D12" s="40"/>
      <c r="E12" s="40" t="s">
        <v>113</v>
      </c>
      <c r="F12" s="40"/>
      <c r="G12" s="40"/>
      <c r="H12" s="40"/>
      <c r="I12" s="40"/>
      <c r="J12" s="42"/>
      <c r="K12" s="71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3">
        <f t="shared" si="0"/>
        <v>0</v>
      </c>
      <c r="Y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x14ac:dyDescent="0.2">
      <c r="B13" s="3" t="s">
        <v>11</v>
      </c>
      <c r="C13" s="3"/>
      <c r="J13" s="18">
        <f>SUM(J5:J12)</f>
        <v>405977.21000000008</v>
      </c>
      <c r="L13" s="5">
        <f>SUM(L5:L10)</f>
        <v>13.64</v>
      </c>
      <c r="M13" s="5">
        <f>SUM(M5:M10)</f>
        <v>6.57</v>
      </c>
      <c r="N13" s="5">
        <f>SUM(N5:N10)</f>
        <v>11.76</v>
      </c>
      <c r="O13" s="5">
        <f>SUM(O5:O10)</f>
        <v>142112.28</v>
      </c>
      <c r="P13" s="5">
        <f t="shared" ref="P13:U13" si="1">SUM(P5:P12)</f>
        <v>-106.56</v>
      </c>
      <c r="Q13" s="5">
        <f>SUM(Q5:Q12)</f>
        <v>-1960.19</v>
      </c>
      <c r="R13" s="5">
        <f>SUM(R5:R12)</f>
        <v>101349.38</v>
      </c>
      <c r="S13" s="5">
        <f t="shared" si="1"/>
        <v>-4232.75</v>
      </c>
      <c r="T13" s="5">
        <f t="shared" si="1"/>
        <v>2.0299999999999998</v>
      </c>
      <c r="U13" s="5">
        <f t="shared" si="1"/>
        <v>1.39</v>
      </c>
      <c r="V13" s="5">
        <f>SUM(V5:V12)</f>
        <v>0.77</v>
      </c>
      <c r="W13" s="5">
        <f>SUM(W5:W12)</f>
        <v>1.02</v>
      </c>
      <c r="X13" s="63">
        <f>SUM(L13:W13)+X5</f>
        <v>447876.55000000005</v>
      </c>
      <c r="Y13" s="2"/>
      <c r="Z13" s="66">
        <f>X13/J13</f>
        <v>1.1032061380982443</v>
      </c>
      <c r="AA13" s="2"/>
      <c r="AB13" s="2"/>
      <c r="AC13" s="2"/>
      <c r="AD13" s="2"/>
      <c r="AE13" s="2"/>
      <c r="AF13" s="2"/>
      <c r="AG13" s="2"/>
      <c r="AH13" s="2"/>
      <c r="AI13" s="2"/>
    </row>
    <row r="14" spans="1:35" x14ac:dyDescent="0.2">
      <c r="J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5"/>
      <c r="Y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15" x14ac:dyDescent="0.25">
      <c r="A15" s="19" t="s">
        <v>12</v>
      </c>
      <c r="B15" s="198" t="s">
        <v>12</v>
      </c>
      <c r="C15" s="196"/>
      <c r="J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5"/>
      <c r="Y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x14ac:dyDescent="0.2">
      <c r="A16" s="11" t="s">
        <v>0</v>
      </c>
      <c r="B16" s="12" t="s">
        <v>14</v>
      </c>
      <c r="C16" s="11"/>
      <c r="D16" s="13"/>
      <c r="H16" s="17">
        <f>SUM(I17:I32)</f>
        <v>119000</v>
      </c>
      <c r="J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5"/>
      <c r="Y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x14ac:dyDescent="0.2">
      <c r="A17" s="30"/>
      <c r="B17" s="48" t="s">
        <v>15</v>
      </c>
      <c r="C17" s="30" t="s">
        <v>16</v>
      </c>
      <c r="D17" s="30"/>
      <c r="E17" s="30"/>
      <c r="F17" s="30"/>
      <c r="G17" s="30"/>
      <c r="H17" s="30"/>
      <c r="I17" s="32">
        <f>J18</f>
        <v>8000</v>
      </c>
      <c r="J17" s="31"/>
      <c r="K17" s="74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2"/>
      <c r="Y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x14ac:dyDescent="0.2">
      <c r="A18" s="45"/>
      <c r="B18" s="45"/>
      <c r="C18" s="53" t="s">
        <v>17</v>
      </c>
      <c r="D18" s="45" t="s">
        <v>87</v>
      </c>
      <c r="E18" s="45"/>
      <c r="F18" s="45"/>
      <c r="G18" s="54"/>
      <c r="H18" s="45"/>
      <c r="I18" s="55"/>
      <c r="J18" s="46">
        <v>8000</v>
      </c>
      <c r="K18" s="73"/>
      <c r="L18" s="46"/>
      <c r="M18" s="46"/>
      <c r="N18" s="46"/>
      <c r="O18" s="46"/>
      <c r="P18" s="46"/>
      <c r="Q18" s="46"/>
      <c r="R18" s="46"/>
      <c r="S18" s="46"/>
      <c r="T18" s="46">
        <v>7882</v>
      </c>
      <c r="U18" s="46"/>
      <c r="V18" s="46"/>
      <c r="W18" s="46"/>
      <c r="X18" s="47">
        <f>SUM(L18:W18)</f>
        <v>7882</v>
      </c>
      <c r="Y18" s="2"/>
      <c r="Z18" s="65">
        <f>X18/J18</f>
        <v>0.98524999999999996</v>
      </c>
      <c r="AA18" s="2"/>
      <c r="AB18" s="2"/>
      <c r="AC18" s="2"/>
      <c r="AD18" s="2"/>
      <c r="AE18" s="2"/>
      <c r="AF18" s="2"/>
      <c r="AG18" s="2"/>
      <c r="AH18" s="2"/>
      <c r="AI18" s="2"/>
    </row>
    <row r="19" spans="1:35" x14ac:dyDescent="0.2">
      <c r="A19" s="30"/>
      <c r="B19" s="48" t="s">
        <v>18</v>
      </c>
      <c r="C19" s="30" t="s">
        <v>25</v>
      </c>
      <c r="D19" s="30"/>
      <c r="E19" s="30"/>
      <c r="F19" s="30"/>
      <c r="G19" s="30"/>
      <c r="H19" s="30"/>
      <c r="I19" s="32">
        <f>SUM(J20:J23)</f>
        <v>48000</v>
      </c>
      <c r="J19" s="31"/>
      <c r="K19" s="74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2"/>
      <c r="Y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x14ac:dyDescent="0.2">
      <c r="A20" s="33"/>
      <c r="B20" s="49"/>
      <c r="C20" s="49" t="s">
        <v>21</v>
      </c>
      <c r="D20" s="33" t="s">
        <v>26</v>
      </c>
      <c r="E20" s="33"/>
      <c r="F20" s="33"/>
      <c r="G20" s="33"/>
      <c r="H20" s="33"/>
      <c r="I20" s="51"/>
      <c r="J20" s="34">
        <v>10000</v>
      </c>
      <c r="K20" s="70"/>
      <c r="L20" s="34"/>
      <c r="M20" s="34"/>
      <c r="N20" s="34"/>
      <c r="O20" s="34">
        <v>2060</v>
      </c>
      <c r="P20" s="34"/>
      <c r="Q20" s="34">
        <v>2500</v>
      </c>
      <c r="R20" s="34"/>
      <c r="S20" s="34">
        <f>1275+1275</f>
        <v>2550</v>
      </c>
      <c r="T20" s="34"/>
      <c r="U20" s="34">
        <v>1700</v>
      </c>
      <c r="V20" s="34"/>
      <c r="W20" s="34"/>
      <c r="X20" s="35">
        <f t="shared" ref="X20:X55" si="2">SUM(L20:W20)</f>
        <v>8810</v>
      </c>
      <c r="Y20" s="2"/>
      <c r="Z20" s="129">
        <f>X20/J20</f>
        <v>0.88100000000000001</v>
      </c>
      <c r="AA20" s="2"/>
      <c r="AB20" s="2"/>
      <c r="AC20" s="2"/>
      <c r="AD20" s="2"/>
      <c r="AE20" s="2"/>
      <c r="AF20" s="2"/>
      <c r="AG20" s="2"/>
      <c r="AH20" s="2"/>
      <c r="AI20" s="2"/>
    </row>
    <row r="21" spans="1:35" x14ac:dyDescent="0.2">
      <c r="A21" s="56"/>
      <c r="B21" s="57"/>
      <c r="C21" s="57" t="s">
        <v>22</v>
      </c>
      <c r="D21" s="40" t="s">
        <v>88</v>
      </c>
      <c r="E21" s="56"/>
      <c r="F21" s="56"/>
      <c r="G21" s="58"/>
      <c r="H21" s="56"/>
      <c r="I21" s="59"/>
      <c r="J21" s="60">
        <v>24000</v>
      </c>
      <c r="K21" s="75"/>
      <c r="L21" s="60"/>
      <c r="M21" s="60">
        <v>2000</v>
      </c>
      <c r="N21" s="60">
        <v>4000</v>
      </c>
      <c r="O21" s="60">
        <v>2000</v>
      </c>
      <c r="P21" s="60"/>
      <c r="Q21" s="60"/>
      <c r="R21" s="60"/>
      <c r="S21" s="60"/>
      <c r="T21" s="60"/>
      <c r="U21" s="60">
        <v>10000</v>
      </c>
      <c r="V21" s="60"/>
      <c r="W21" s="60"/>
      <c r="X21" s="61">
        <f>SUM(L21:W21)</f>
        <v>18000</v>
      </c>
      <c r="Y21" s="2"/>
      <c r="Z21" s="65">
        <f>X21/J21</f>
        <v>0.75</v>
      </c>
      <c r="AA21" s="2"/>
      <c r="AB21" s="2"/>
      <c r="AC21" s="2"/>
      <c r="AD21" s="2"/>
      <c r="AE21" s="2"/>
      <c r="AF21" s="2"/>
      <c r="AG21" s="2"/>
      <c r="AH21" s="2"/>
      <c r="AI21" s="2"/>
    </row>
    <row r="22" spans="1:35" x14ac:dyDescent="0.2">
      <c r="A22" s="36"/>
      <c r="B22" s="50"/>
      <c r="C22" s="50" t="s">
        <v>23</v>
      </c>
      <c r="D22" s="80" t="s">
        <v>163</v>
      </c>
      <c r="E22" s="36"/>
      <c r="F22" s="36"/>
      <c r="G22" s="36"/>
      <c r="H22" s="36"/>
      <c r="I22" s="39"/>
      <c r="J22" s="37">
        <v>8000</v>
      </c>
      <c r="K22" s="72"/>
      <c r="L22" s="37"/>
      <c r="M22" s="37">
        <v>4000</v>
      </c>
      <c r="N22" s="37"/>
      <c r="O22" s="37"/>
      <c r="P22" s="37"/>
      <c r="Q22" s="37"/>
      <c r="R22" s="37"/>
      <c r="S22" s="37"/>
      <c r="T22" s="37"/>
      <c r="U22" s="37">
        <v>3000</v>
      </c>
      <c r="V22" s="37"/>
      <c r="W22" s="37"/>
      <c r="X22" s="38">
        <f t="shared" si="2"/>
        <v>7000</v>
      </c>
      <c r="Y22" s="2"/>
      <c r="Z22" s="65">
        <f>X22/J22</f>
        <v>0.875</v>
      </c>
      <c r="AA22" s="2"/>
      <c r="AB22" s="2"/>
      <c r="AC22" s="2"/>
      <c r="AD22" s="2"/>
      <c r="AE22" s="2"/>
      <c r="AF22" s="2"/>
      <c r="AG22" s="2"/>
      <c r="AH22" s="2"/>
      <c r="AI22" s="2"/>
    </row>
    <row r="23" spans="1:35" x14ac:dyDescent="0.2">
      <c r="A23" s="40"/>
      <c r="B23" s="62"/>
      <c r="C23" s="62" t="s">
        <v>24</v>
      </c>
      <c r="D23" s="40" t="s">
        <v>27</v>
      </c>
      <c r="E23" s="40"/>
      <c r="F23" s="40"/>
      <c r="G23" s="40"/>
      <c r="H23" s="40"/>
      <c r="I23" s="44"/>
      <c r="J23" s="42">
        <v>6000</v>
      </c>
      <c r="K23" s="71"/>
      <c r="L23" s="42"/>
      <c r="M23" s="42">
        <v>755</v>
      </c>
      <c r="N23" s="42"/>
      <c r="O23" s="42"/>
      <c r="P23" s="42"/>
      <c r="Q23" s="42"/>
      <c r="R23" s="42"/>
      <c r="S23" s="42">
        <v>2710</v>
      </c>
      <c r="T23" s="42"/>
      <c r="U23" s="42"/>
      <c r="V23" s="42"/>
      <c r="W23" s="42"/>
      <c r="X23" s="43">
        <f t="shared" si="2"/>
        <v>3465</v>
      </c>
      <c r="Y23" s="2"/>
      <c r="Z23" s="129">
        <f>X23/J23</f>
        <v>0.57750000000000001</v>
      </c>
      <c r="AA23" s="2"/>
      <c r="AB23" s="2"/>
      <c r="AC23" s="2"/>
      <c r="AD23" s="2"/>
      <c r="AE23" s="2"/>
      <c r="AF23" s="2"/>
      <c r="AG23" s="2"/>
      <c r="AH23" s="2"/>
      <c r="AI23" s="2"/>
    </row>
    <row r="24" spans="1:35" x14ac:dyDescent="0.2">
      <c r="A24" s="30"/>
      <c r="B24" s="48" t="s">
        <v>19</v>
      </c>
      <c r="C24" s="48" t="s">
        <v>28</v>
      </c>
      <c r="D24" s="30"/>
      <c r="E24" s="30"/>
      <c r="F24" s="30"/>
      <c r="G24" s="30"/>
      <c r="H24" s="30"/>
      <c r="I24" s="32">
        <f>SUM(J25:J28)</f>
        <v>47000</v>
      </c>
      <c r="J24" s="31"/>
      <c r="K24" s="74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2"/>
      <c r="Y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x14ac:dyDescent="0.2">
      <c r="A25" s="33"/>
      <c r="B25" s="33"/>
      <c r="C25" s="49" t="s">
        <v>29</v>
      </c>
      <c r="D25" s="33" t="s">
        <v>100</v>
      </c>
      <c r="E25" s="33"/>
      <c r="F25" s="33"/>
      <c r="G25" s="33"/>
      <c r="H25" s="33"/>
      <c r="I25" s="51"/>
      <c r="J25" s="34">
        <v>25000</v>
      </c>
      <c r="K25" s="111"/>
      <c r="L25" s="34"/>
      <c r="M25" s="34">
        <v>4183</v>
      </c>
      <c r="N25" s="34">
        <v>4794</v>
      </c>
      <c r="O25" s="34">
        <f>390</f>
        <v>390</v>
      </c>
      <c r="P25" s="34">
        <v>860</v>
      </c>
      <c r="Q25" s="34">
        <v>60</v>
      </c>
      <c r="R25" s="34">
        <v>184</v>
      </c>
      <c r="S25" s="86">
        <f>2858+170+212+724</f>
        <v>3964</v>
      </c>
      <c r="T25" s="34">
        <v>4200</v>
      </c>
      <c r="U25" s="34">
        <f>15849-2800-5000-1700</f>
        <v>6349</v>
      </c>
      <c r="V25" s="34"/>
      <c r="W25" s="86"/>
      <c r="X25" s="35">
        <f t="shared" si="2"/>
        <v>24984</v>
      </c>
      <c r="Y25" s="2"/>
      <c r="Z25" s="129">
        <f>X25/J25</f>
        <v>0.99936000000000003</v>
      </c>
      <c r="AA25" s="2"/>
      <c r="AB25" s="2"/>
      <c r="AC25" s="2"/>
      <c r="AD25" s="2"/>
      <c r="AE25" s="2"/>
      <c r="AF25" s="2"/>
      <c r="AG25" s="2"/>
      <c r="AH25" s="2"/>
      <c r="AI25" s="2"/>
    </row>
    <row r="26" spans="1:35" x14ac:dyDescent="0.2">
      <c r="A26" s="56"/>
      <c r="B26" s="57"/>
      <c r="C26" s="57" t="s">
        <v>30</v>
      </c>
      <c r="D26" s="56" t="s">
        <v>33</v>
      </c>
      <c r="E26" s="56"/>
      <c r="F26" s="56"/>
      <c r="G26" s="56"/>
      <c r="H26" s="56"/>
      <c r="I26" s="59"/>
      <c r="J26" s="60">
        <v>15000</v>
      </c>
      <c r="K26" s="75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>
        <v>12600</v>
      </c>
      <c r="X26" s="61">
        <f t="shared" si="2"/>
        <v>12600</v>
      </c>
      <c r="Y26" s="2"/>
      <c r="Z26" s="65">
        <f>X26/J26</f>
        <v>0.84</v>
      </c>
      <c r="AA26" s="2"/>
      <c r="AB26" s="2"/>
      <c r="AC26" s="2"/>
      <c r="AD26" s="2"/>
      <c r="AE26" s="2"/>
      <c r="AF26" s="2"/>
      <c r="AG26" s="2"/>
      <c r="AH26" s="2"/>
      <c r="AI26" s="2"/>
    </row>
    <row r="27" spans="1:35" ht="25.5" customHeight="1" x14ac:dyDescent="0.2">
      <c r="A27" s="36"/>
      <c r="B27" s="50"/>
      <c r="C27" s="52" t="s">
        <v>31</v>
      </c>
      <c r="D27" s="199" t="s">
        <v>34</v>
      </c>
      <c r="E27" s="200"/>
      <c r="F27" s="200"/>
      <c r="G27" s="200"/>
      <c r="H27" s="36"/>
      <c r="I27" s="39"/>
      <c r="J27" s="37">
        <v>3000</v>
      </c>
      <c r="K27" s="72"/>
      <c r="L27" s="37"/>
      <c r="M27" s="37"/>
      <c r="N27" s="37"/>
      <c r="O27" s="37"/>
      <c r="P27" s="37"/>
      <c r="Q27" s="37"/>
      <c r="R27" s="37"/>
      <c r="S27" s="37"/>
      <c r="T27" s="37"/>
      <c r="U27" s="37">
        <v>2800</v>
      </c>
      <c r="V27" s="37"/>
      <c r="W27" s="82"/>
      <c r="X27" s="38">
        <f t="shared" si="2"/>
        <v>2800</v>
      </c>
      <c r="Y27" s="2"/>
      <c r="Z27" s="116">
        <f>X27/J27</f>
        <v>0.93333333333333335</v>
      </c>
      <c r="AA27" s="2"/>
      <c r="AB27" s="2"/>
      <c r="AC27" s="2"/>
      <c r="AD27" s="2"/>
      <c r="AE27" s="2"/>
      <c r="AF27" s="2"/>
      <c r="AG27" s="2"/>
      <c r="AH27" s="2"/>
      <c r="AI27" s="2"/>
    </row>
    <row r="28" spans="1:35" x14ac:dyDescent="0.2">
      <c r="A28" s="40"/>
      <c r="B28" s="62"/>
      <c r="C28" s="62" t="s">
        <v>32</v>
      </c>
      <c r="D28" s="40" t="s">
        <v>35</v>
      </c>
      <c r="E28" s="40"/>
      <c r="F28" s="40"/>
      <c r="G28" s="40"/>
      <c r="H28" s="40"/>
      <c r="I28" s="44"/>
      <c r="J28" s="42">
        <v>4000</v>
      </c>
      <c r="K28" s="71"/>
      <c r="L28" s="42"/>
      <c r="M28" s="42"/>
      <c r="N28" s="42"/>
      <c r="O28" s="42">
        <v>428</v>
      </c>
      <c r="P28" s="42"/>
      <c r="Q28" s="42">
        <v>114</v>
      </c>
      <c r="R28" s="42">
        <v>281</v>
      </c>
      <c r="S28" s="42"/>
      <c r="T28" s="42"/>
      <c r="U28" s="42">
        <v>532</v>
      </c>
      <c r="V28" s="42"/>
      <c r="W28" s="42"/>
      <c r="X28" s="43">
        <f t="shared" si="2"/>
        <v>1355</v>
      </c>
      <c r="Y28" s="2"/>
      <c r="Z28" s="65">
        <f>X28/J28</f>
        <v>0.33875</v>
      </c>
      <c r="AA28" s="2"/>
      <c r="AB28" s="2"/>
      <c r="AC28" s="2"/>
      <c r="AD28" s="2"/>
      <c r="AE28" s="2"/>
      <c r="AF28" s="2"/>
      <c r="AG28" s="2"/>
      <c r="AH28" s="2"/>
      <c r="AI28" s="2"/>
    </row>
    <row r="29" spans="1:35" x14ac:dyDescent="0.2">
      <c r="A29" s="30"/>
      <c r="B29" s="48" t="s">
        <v>20</v>
      </c>
      <c r="C29" s="48" t="s">
        <v>36</v>
      </c>
      <c r="D29" s="30"/>
      <c r="E29" s="30"/>
      <c r="F29" s="30"/>
      <c r="G29" s="30"/>
      <c r="H29" s="30"/>
      <c r="I29" s="32">
        <f>SUM(J30:J32)</f>
        <v>16000</v>
      </c>
      <c r="J29" s="31"/>
      <c r="K29" s="74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2"/>
      <c r="Y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x14ac:dyDescent="0.2">
      <c r="A30" s="30"/>
      <c r="B30" s="48"/>
      <c r="C30" s="48" t="s">
        <v>37</v>
      </c>
      <c r="D30" s="30" t="s">
        <v>40</v>
      </c>
      <c r="E30" s="30"/>
      <c r="F30" s="30"/>
      <c r="G30" s="30"/>
      <c r="H30" s="30"/>
      <c r="I30" s="30"/>
      <c r="J30" s="31">
        <v>15000</v>
      </c>
      <c r="K30" s="111"/>
      <c r="L30" s="31"/>
      <c r="M30" s="31"/>
      <c r="N30" s="31">
        <v>1067</v>
      </c>
      <c r="O30" s="31">
        <v>6073</v>
      </c>
      <c r="P30" s="31">
        <v>2265</v>
      </c>
      <c r="Q30" s="31"/>
      <c r="R30" s="31"/>
      <c r="S30" s="31"/>
      <c r="T30" s="31">
        <v>1920</v>
      </c>
      <c r="U30" s="31">
        <v>2597</v>
      </c>
      <c r="V30" s="31"/>
      <c r="W30" s="31"/>
      <c r="X30" s="32">
        <f t="shared" si="2"/>
        <v>13922</v>
      </c>
      <c r="Y30" s="2"/>
      <c r="Z30" s="65">
        <f>X30/J30</f>
        <v>0.92813333333333337</v>
      </c>
      <c r="AA30" s="2"/>
      <c r="AB30" s="2"/>
      <c r="AC30" s="2"/>
      <c r="AD30" s="2"/>
      <c r="AE30" s="2"/>
      <c r="AF30" s="2"/>
      <c r="AG30" s="2"/>
      <c r="AH30" s="2"/>
      <c r="AI30" s="2"/>
    </row>
    <row r="31" spans="1:35" x14ac:dyDescent="0.2">
      <c r="A31" s="40"/>
      <c r="B31" s="62"/>
      <c r="C31" s="62" t="s">
        <v>38</v>
      </c>
      <c r="D31" s="40" t="s">
        <v>41</v>
      </c>
      <c r="E31" s="40"/>
      <c r="F31" s="40"/>
      <c r="G31" s="40"/>
      <c r="H31" s="40"/>
      <c r="I31" s="40"/>
      <c r="J31" s="42">
        <v>500</v>
      </c>
      <c r="K31" s="71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3">
        <f t="shared" si="2"/>
        <v>0</v>
      </c>
      <c r="Y31" s="2"/>
      <c r="Z31" s="65">
        <f>X31/J31</f>
        <v>0</v>
      </c>
      <c r="AA31" s="2"/>
      <c r="AB31" s="2"/>
      <c r="AC31" s="2"/>
      <c r="AD31" s="2"/>
      <c r="AE31" s="2"/>
      <c r="AF31" s="2"/>
      <c r="AG31" s="2"/>
      <c r="AH31" s="2"/>
      <c r="AI31" s="2"/>
    </row>
    <row r="32" spans="1:35" x14ac:dyDescent="0.2">
      <c r="A32" s="33"/>
      <c r="B32" s="49"/>
      <c r="C32" s="49" t="s">
        <v>39</v>
      </c>
      <c r="D32" s="33" t="s">
        <v>42</v>
      </c>
      <c r="E32" s="33"/>
      <c r="F32" s="33"/>
      <c r="G32" s="33"/>
      <c r="H32" s="33"/>
      <c r="I32" s="33"/>
      <c r="J32" s="34">
        <v>500</v>
      </c>
      <c r="K32" s="70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5">
        <f t="shared" si="2"/>
        <v>0</v>
      </c>
      <c r="Y32" s="2"/>
      <c r="Z32" s="65">
        <f>X32/J32</f>
        <v>0</v>
      </c>
      <c r="AA32" s="2"/>
      <c r="AB32" s="2"/>
      <c r="AC32" s="2"/>
      <c r="AD32" s="2"/>
      <c r="AE32" s="2"/>
      <c r="AF32" s="2"/>
      <c r="AG32" s="2"/>
      <c r="AH32" s="2"/>
      <c r="AI32" s="2"/>
    </row>
    <row r="33" spans="1:35" x14ac:dyDescent="0.2">
      <c r="B33" s="6"/>
      <c r="C33" s="6"/>
      <c r="J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5"/>
      <c r="Y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x14ac:dyDescent="0.2">
      <c r="A34" s="11" t="s">
        <v>2</v>
      </c>
      <c r="B34" s="12" t="s">
        <v>43</v>
      </c>
      <c r="C34" s="14"/>
      <c r="D34" s="13"/>
      <c r="H34" s="17">
        <f>SUM(J36:J38)</f>
        <v>48000</v>
      </c>
      <c r="J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5"/>
      <c r="Y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x14ac:dyDescent="0.2">
      <c r="B35" s="6" t="s">
        <v>44</v>
      </c>
      <c r="C35" s="6" t="s">
        <v>157</v>
      </c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5"/>
      <c r="Y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x14ac:dyDescent="0.2">
      <c r="B36" s="6"/>
      <c r="C36" s="6" t="s">
        <v>45</v>
      </c>
      <c r="D36" t="s">
        <v>158</v>
      </c>
      <c r="J36" s="2">
        <v>20000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5">
        <f t="shared" si="2"/>
        <v>0</v>
      </c>
      <c r="Y36" s="2"/>
      <c r="Z36" s="65">
        <f>X36/J36</f>
        <v>0</v>
      </c>
      <c r="AA36" s="2"/>
      <c r="AB36" s="2"/>
      <c r="AC36" s="2"/>
      <c r="AD36" s="2"/>
      <c r="AE36" s="2"/>
      <c r="AF36" s="2"/>
      <c r="AG36" s="2"/>
      <c r="AH36" s="2"/>
      <c r="AI36" s="2"/>
    </row>
    <row r="37" spans="1:35" x14ac:dyDescent="0.2">
      <c r="A37" s="40"/>
      <c r="B37" s="62"/>
      <c r="C37" s="62" t="s">
        <v>46</v>
      </c>
      <c r="D37" s="40" t="s">
        <v>51</v>
      </c>
      <c r="E37" s="40"/>
      <c r="F37" s="40"/>
      <c r="G37" s="40"/>
      <c r="H37" s="40"/>
      <c r="I37" s="40"/>
      <c r="J37" s="42">
        <v>20000</v>
      </c>
      <c r="K37" s="71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3">
        <f t="shared" si="2"/>
        <v>0</v>
      </c>
      <c r="Y37" s="2"/>
      <c r="Z37" s="65">
        <f>X37/J37</f>
        <v>0</v>
      </c>
      <c r="AA37" s="2"/>
      <c r="AB37" s="2"/>
      <c r="AC37" s="2"/>
      <c r="AD37" s="2"/>
      <c r="AE37" s="2"/>
      <c r="AF37" s="2"/>
      <c r="AG37" s="2"/>
      <c r="AH37" s="2"/>
      <c r="AI37" s="2"/>
    </row>
    <row r="38" spans="1:35" x14ac:dyDescent="0.2">
      <c r="A38" s="36"/>
      <c r="B38" s="50" t="s">
        <v>47</v>
      </c>
      <c r="C38" s="50" t="s">
        <v>164</v>
      </c>
      <c r="D38" s="36"/>
      <c r="E38" s="36"/>
      <c r="F38" s="36"/>
      <c r="G38" s="36"/>
      <c r="H38" s="36"/>
      <c r="I38" s="36"/>
      <c r="J38" s="37">
        <v>8000</v>
      </c>
      <c r="K38" s="72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>
        <v>5000</v>
      </c>
      <c r="X38" s="38">
        <f t="shared" si="2"/>
        <v>5000</v>
      </c>
      <c r="Y38" s="2"/>
      <c r="Z38" s="65">
        <f>X38/J38</f>
        <v>0.625</v>
      </c>
      <c r="AA38" s="2"/>
      <c r="AB38" s="2"/>
      <c r="AC38" s="2"/>
      <c r="AD38" s="2"/>
      <c r="AE38" s="2"/>
      <c r="AF38" s="2"/>
      <c r="AG38" s="2"/>
      <c r="AH38" s="2"/>
      <c r="AI38" s="2"/>
    </row>
    <row r="39" spans="1:35" x14ac:dyDescent="0.2">
      <c r="B39" s="6"/>
      <c r="C39" s="6"/>
      <c r="J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5"/>
      <c r="Y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x14ac:dyDescent="0.2">
      <c r="A40" s="11" t="s">
        <v>3</v>
      </c>
      <c r="B40" s="15" t="s">
        <v>52</v>
      </c>
      <c r="C40" s="16"/>
      <c r="D40" s="11"/>
      <c r="E40" s="3"/>
      <c r="F40" s="3"/>
      <c r="G40" s="3"/>
      <c r="H40" s="17">
        <f>SUM(J41:J42)</f>
        <v>25000</v>
      </c>
      <c r="I40" s="3"/>
      <c r="J40" s="5"/>
      <c r="K40" s="76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5"/>
      <c r="Y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x14ac:dyDescent="0.2">
      <c r="B41" s="6" t="s">
        <v>53</v>
      </c>
      <c r="C41" s="6" t="s">
        <v>168</v>
      </c>
      <c r="J41" s="2">
        <v>20000</v>
      </c>
      <c r="K41" s="113">
        <v>26000</v>
      </c>
      <c r="L41" s="2"/>
      <c r="M41" s="2">
        <v>2000</v>
      </c>
      <c r="N41" s="2">
        <v>2000</v>
      </c>
      <c r="O41" s="2">
        <v>6000</v>
      </c>
      <c r="P41" s="2"/>
      <c r="Q41" s="2">
        <v>4000</v>
      </c>
      <c r="R41" s="2">
        <v>4000</v>
      </c>
      <c r="S41" s="2">
        <v>2000</v>
      </c>
      <c r="T41" s="2">
        <v>2000</v>
      </c>
      <c r="U41" s="2"/>
      <c r="V41" s="2"/>
      <c r="W41" s="2"/>
      <c r="X41" s="5">
        <f t="shared" si="2"/>
        <v>22000</v>
      </c>
      <c r="Y41" s="2"/>
      <c r="Z41" s="68">
        <f>X41/K41</f>
        <v>0.84615384615384615</v>
      </c>
      <c r="AA41" s="2"/>
      <c r="AB41" s="2"/>
      <c r="AC41" s="2"/>
      <c r="AD41" s="2"/>
      <c r="AE41" s="2"/>
      <c r="AF41" s="2"/>
      <c r="AG41" s="2"/>
      <c r="AH41" s="2"/>
      <c r="AI41" s="2"/>
    </row>
    <row r="42" spans="1:35" x14ac:dyDescent="0.2">
      <c r="A42" s="40"/>
      <c r="B42" s="62" t="s">
        <v>54</v>
      </c>
      <c r="C42" s="62" t="s">
        <v>56</v>
      </c>
      <c r="D42" s="40"/>
      <c r="E42" s="40"/>
      <c r="F42" s="40"/>
      <c r="G42" s="40"/>
      <c r="H42" s="40"/>
      <c r="I42" s="40"/>
      <c r="J42" s="42">
        <v>5000</v>
      </c>
      <c r="K42" s="71"/>
      <c r="L42" s="42"/>
      <c r="M42" s="42">
        <v>5000</v>
      </c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3">
        <f t="shared" si="2"/>
        <v>5000</v>
      </c>
      <c r="Y42" s="2"/>
      <c r="Z42" s="65">
        <f>X42/J42</f>
        <v>1</v>
      </c>
      <c r="AA42" s="2"/>
      <c r="AB42" s="2"/>
      <c r="AC42" s="2"/>
      <c r="AD42" s="2"/>
      <c r="AE42" s="2"/>
      <c r="AF42" s="2"/>
      <c r="AG42" s="2"/>
      <c r="AH42" s="2"/>
      <c r="AI42" s="2"/>
    </row>
    <row r="43" spans="1:35" x14ac:dyDescent="0.2">
      <c r="B43" s="6"/>
      <c r="C43" s="6"/>
      <c r="J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5"/>
      <c r="Y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x14ac:dyDescent="0.2">
      <c r="A44" s="11" t="s">
        <v>57</v>
      </c>
      <c r="B44" s="15" t="s">
        <v>58</v>
      </c>
      <c r="C44" s="16"/>
      <c r="D44" s="11"/>
      <c r="E44" s="3"/>
      <c r="F44" s="3"/>
      <c r="G44" s="3"/>
      <c r="H44" s="17">
        <f>SUM(J45:J48)</f>
        <v>82200</v>
      </c>
      <c r="I44" s="3"/>
      <c r="J44" s="5"/>
      <c r="K44" s="76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5"/>
      <c r="Y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x14ac:dyDescent="0.2">
      <c r="B45" s="6" t="s">
        <v>59</v>
      </c>
      <c r="C45" s="6" t="s">
        <v>167</v>
      </c>
      <c r="J45" s="2">
        <v>39200</v>
      </c>
      <c r="L45" s="2"/>
      <c r="M45" s="2"/>
      <c r="N45" s="2"/>
      <c r="O45" s="2"/>
      <c r="P45" s="2"/>
      <c r="Q45" s="2"/>
      <c r="R45" s="2">
        <v>35000</v>
      </c>
      <c r="S45" s="2"/>
      <c r="T45" s="2"/>
      <c r="U45" s="2"/>
      <c r="V45" s="2"/>
      <c r="W45" s="2"/>
      <c r="X45" s="5">
        <f t="shared" si="2"/>
        <v>35000</v>
      </c>
      <c r="Y45" s="2"/>
      <c r="Z45" s="65">
        <f>X45/J45</f>
        <v>0.8928571428571429</v>
      </c>
      <c r="AA45" s="2"/>
      <c r="AB45" s="2"/>
      <c r="AC45" s="2"/>
      <c r="AD45" s="2"/>
      <c r="AE45" s="2"/>
      <c r="AF45" s="2"/>
      <c r="AG45" s="2"/>
      <c r="AH45" s="2"/>
      <c r="AI45" s="2"/>
    </row>
    <row r="46" spans="1:35" x14ac:dyDescent="0.2">
      <c r="A46" s="40"/>
      <c r="B46" s="62" t="s">
        <v>60</v>
      </c>
      <c r="C46" s="62" t="s">
        <v>70</v>
      </c>
      <c r="D46" s="40"/>
      <c r="E46" s="40"/>
      <c r="F46" s="40"/>
      <c r="G46" s="40"/>
      <c r="H46" s="40"/>
      <c r="I46" s="40"/>
      <c r="J46" s="42">
        <v>8000</v>
      </c>
      <c r="K46" s="71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>
        <v>8000</v>
      </c>
      <c r="W46" s="42"/>
      <c r="X46" s="43">
        <f t="shared" si="2"/>
        <v>8000</v>
      </c>
      <c r="Y46" s="2"/>
      <c r="Z46" s="65">
        <f>X46/J46</f>
        <v>1</v>
      </c>
      <c r="AA46" s="2"/>
      <c r="AB46" s="2"/>
      <c r="AC46" s="2"/>
      <c r="AD46" s="2"/>
      <c r="AE46" s="2"/>
      <c r="AF46" s="2"/>
      <c r="AG46" s="2"/>
      <c r="AH46" s="2"/>
      <c r="AI46" s="2"/>
    </row>
    <row r="47" spans="1:35" x14ac:dyDescent="0.2">
      <c r="B47" s="6" t="s">
        <v>61</v>
      </c>
      <c r="C47" s="6" t="s">
        <v>71</v>
      </c>
      <c r="J47" s="2">
        <v>30000</v>
      </c>
      <c r="K47" s="113">
        <v>45000</v>
      </c>
      <c r="L47" s="2"/>
      <c r="M47" s="2">
        <v>1726</v>
      </c>
      <c r="N47" s="2">
        <v>967</v>
      </c>
      <c r="O47" s="2">
        <f>2221+2639</f>
        <v>4860</v>
      </c>
      <c r="P47" s="2">
        <v>2070</v>
      </c>
      <c r="Q47" s="2">
        <v>1878</v>
      </c>
      <c r="R47" s="2">
        <v>4691</v>
      </c>
      <c r="S47" s="2">
        <f>1452+4308+3290+6570</f>
        <v>15620</v>
      </c>
      <c r="T47" s="2">
        <v>7710</v>
      </c>
      <c r="U47" s="2">
        <v>5000</v>
      </c>
      <c r="V47" s="2"/>
      <c r="W47" s="2"/>
      <c r="X47" s="24">
        <f>SUM(L47:W47)</f>
        <v>44522</v>
      </c>
      <c r="Y47" s="2"/>
      <c r="Z47" s="129">
        <f>X47/K47</f>
        <v>0.9893777777777778</v>
      </c>
      <c r="AA47" s="2"/>
      <c r="AB47" s="2"/>
      <c r="AC47" s="2"/>
      <c r="AD47" s="2"/>
      <c r="AE47" s="2"/>
      <c r="AF47" s="2"/>
      <c r="AG47" s="2"/>
      <c r="AH47" s="2"/>
      <c r="AI47" s="2"/>
    </row>
    <row r="48" spans="1:35" x14ac:dyDescent="0.2">
      <c r="A48" s="40"/>
      <c r="B48" s="62" t="s">
        <v>62</v>
      </c>
      <c r="C48" s="62" t="s">
        <v>72</v>
      </c>
      <c r="D48" s="40"/>
      <c r="E48" s="40"/>
      <c r="F48" s="40"/>
      <c r="G48" s="40"/>
      <c r="H48" s="40"/>
      <c r="I48" s="40"/>
      <c r="J48" s="42">
        <v>5000</v>
      </c>
      <c r="K48" s="71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>
        <f>4394+600</f>
        <v>4994</v>
      </c>
      <c r="X48" s="43">
        <f t="shared" si="2"/>
        <v>4994</v>
      </c>
      <c r="Y48" s="2"/>
      <c r="Z48" s="65">
        <f>X48/J48</f>
        <v>0.99880000000000002</v>
      </c>
      <c r="AA48" s="2"/>
      <c r="AB48" s="2"/>
      <c r="AC48" s="2"/>
      <c r="AD48" s="2"/>
      <c r="AE48" s="2"/>
      <c r="AF48" s="2"/>
      <c r="AG48" s="2"/>
      <c r="AH48" s="2"/>
      <c r="AI48" s="2"/>
    </row>
    <row r="49" spans="1:35" x14ac:dyDescent="0.2">
      <c r="J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5"/>
      <c r="Y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x14ac:dyDescent="0.2">
      <c r="A50" s="11" t="s">
        <v>5</v>
      </c>
      <c r="B50" s="15" t="s">
        <v>73</v>
      </c>
      <c r="C50" s="11"/>
      <c r="D50" s="11"/>
      <c r="E50" s="3"/>
      <c r="F50" s="3"/>
      <c r="G50" s="3"/>
      <c r="H50" s="17">
        <f>SUM(J51:J56)</f>
        <v>43500</v>
      </c>
      <c r="I50" s="3"/>
      <c r="J50" s="5"/>
      <c r="K50" s="76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5"/>
      <c r="Y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x14ac:dyDescent="0.2">
      <c r="B51" s="6" t="s">
        <v>64</v>
      </c>
      <c r="C51" s="6" t="s">
        <v>74</v>
      </c>
      <c r="J51" s="2">
        <v>5000</v>
      </c>
      <c r="L51" s="2"/>
      <c r="M51" s="2"/>
      <c r="N51" s="2"/>
      <c r="O51" s="2"/>
      <c r="P51" s="2"/>
      <c r="Q51" s="2"/>
      <c r="R51" s="2"/>
      <c r="S51" s="2"/>
      <c r="T51" s="2"/>
      <c r="U51" s="2">
        <v>4669</v>
      </c>
      <c r="V51" s="2"/>
      <c r="W51" s="2"/>
      <c r="X51" s="5">
        <f t="shared" si="2"/>
        <v>4669</v>
      </c>
      <c r="Y51" s="2"/>
      <c r="Z51" s="65">
        <f>X51/J51</f>
        <v>0.93379999999999996</v>
      </c>
      <c r="AA51" s="2"/>
      <c r="AB51" s="2"/>
      <c r="AC51" s="2"/>
      <c r="AD51" s="2"/>
      <c r="AE51" s="2"/>
      <c r="AF51" s="2"/>
      <c r="AG51" s="2"/>
      <c r="AH51" s="2"/>
      <c r="AI51" s="2"/>
    </row>
    <row r="52" spans="1:35" x14ac:dyDescent="0.2">
      <c r="A52" s="40"/>
      <c r="B52" s="62" t="s">
        <v>65</v>
      </c>
      <c r="C52" s="62" t="s">
        <v>75</v>
      </c>
      <c r="D52" s="40"/>
      <c r="E52" s="40"/>
      <c r="F52" s="40"/>
      <c r="G52" s="40"/>
      <c r="H52" s="40"/>
      <c r="I52" s="40"/>
      <c r="J52" s="42">
        <v>500</v>
      </c>
      <c r="K52" s="71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3">
        <f t="shared" si="2"/>
        <v>0</v>
      </c>
      <c r="Y52" s="2"/>
      <c r="Z52" s="68">
        <f>X52/J52</f>
        <v>0</v>
      </c>
      <c r="AA52" s="2"/>
      <c r="AB52" s="2"/>
      <c r="AC52" s="2"/>
      <c r="AD52" s="2"/>
      <c r="AE52" s="2"/>
      <c r="AF52" s="2"/>
      <c r="AG52" s="2"/>
      <c r="AH52" s="2"/>
      <c r="AI52" s="2"/>
    </row>
    <row r="53" spans="1:35" x14ac:dyDescent="0.2">
      <c r="B53" s="6" t="s">
        <v>66</v>
      </c>
      <c r="C53" s="6" t="s">
        <v>76</v>
      </c>
      <c r="J53" s="2">
        <v>500</v>
      </c>
      <c r="L53" s="2"/>
      <c r="M53" s="2">
        <v>17</v>
      </c>
      <c r="N53" s="2"/>
      <c r="O53" s="2"/>
      <c r="P53" s="2"/>
      <c r="Q53" s="2"/>
      <c r="R53" s="2"/>
      <c r="S53" s="2"/>
      <c r="T53" s="2">
        <v>18</v>
      </c>
      <c r="U53" s="2"/>
      <c r="V53" s="2"/>
      <c r="W53" s="2"/>
      <c r="X53" s="5">
        <f t="shared" si="2"/>
        <v>35</v>
      </c>
      <c r="Y53" s="2"/>
      <c r="Z53" s="65">
        <f>X53/J53</f>
        <v>7.0000000000000007E-2</v>
      </c>
      <c r="AA53" s="2"/>
      <c r="AB53" s="2"/>
      <c r="AC53" s="2"/>
      <c r="AD53" s="2"/>
      <c r="AE53" s="2"/>
      <c r="AF53" s="2"/>
      <c r="AG53" s="2"/>
      <c r="AH53" s="2"/>
      <c r="AI53" s="2"/>
    </row>
    <row r="54" spans="1:35" x14ac:dyDescent="0.2">
      <c r="A54" s="40"/>
      <c r="B54" s="62"/>
      <c r="C54" s="62" t="s">
        <v>69</v>
      </c>
      <c r="D54" s="40" t="s">
        <v>77</v>
      </c>
      <c r="E54" s="40"/>
      <c r="F54" s="40"/>
      <c r="G54" s="40"/>
      <c r="H54" s="40"/>
      <c r="I54" s="40"/>
      <c r="J54" s="42">
        <v>2500</v>
      </c>
      <c r="K54" s="71"/>
      <c r="L54" s="42">
        <v>172</v>
      </c>
      <c r="M54" s="42">
        <v>197</v>
      </c>
      <c r="N54" s="42">
        <v>172</v>
      </c>
      <c r="O54" s="42">
        <v>172</v>
      </c>
      <c r="P54" s="42">
        <v>164.26</v>
      </c>
      <c r="Q54" s="42">
        <v>190.57</v>
      </c>
      <c r="R54" s="42">
        <v>195.68</v>
      </c>
      <c r="S54" s="42">
        <v>176.43</v>
      </c>
      <c r="T54" s="42">
        <v>190.39</v>
      </c>
      <c r="U54" s="42">
        <v>185.26</v>
      </c>
      <c r="V54" s="42">
        <v>172.15</v>
      </c>
      <c r="W54" s="42">
        <v>145.19</v>
      </c>
      <c r="X54" s="43">
        <f t="shared" si="2"/>
        <v>2132.9299999999998</v>
      </c>
      <c r="Y54" s="2"/>
      <c r="Z54" s="65">
        <f>X54/J54</f>
        <v>0.85317199999999993</v>
      </c>
      <c r="AA54" s="2"/>
      <c r="AB54" s="2"/>
      <c r="AC54" s="2"/>
      <c r="AD54" s="2"/>
      <c r="AE54" s="2"/>
      <c r="AF54" s="2"/>
      <c r="AG54" s="2"/>
      <c r="AH54" s="2"/>
      <c r="AI54" s="2"/>
    </row>
    <row r="55" spans="1:35" x14ac:dyDescent="0.2">
      <c r="B55" s="6" t="s">
        <v>67</v>
      </c>
      <c r="C55" s="6" t="s">
        <v>78</v>
      </c>
      <c r="J55" s="2">
        <v>5000</v>
      </c>
      <c r="L55" s="2"/>
      <c r="M55" s="2"/>
      <c r="N55" s="2"/>
      <c r="O55" s="2"/>
      <c r="P55" s="2"/>
      <c r="Q55" s="2"/>
      <c r="R55" s="2"/>
      <c r="S55" s="2"/>
      <c r="T55" s="2">
        <v>3880</v>
      </c>
      <c r="U55" s="2"/>
      <c r="V55" s="2"/>
      <c r="W55" s="2"/>
      <c r="X55" s="5">
        <f t="shared" si="2"/>
        <v>3880</v>
      </c>
      <c r="Y55" s="2"/>
      <c r="Z55" s="65">
        <f>X55/J55</f>
        <v>0.77600000000000002</v>
      </c>
      <c r="AA55" s="2"/>
      <c r="AB55" s="2"/>
      <c r="AC55" s="2"/>
      <c r="AD55" s="2"/>
      <c r="AE55" s="2"/>
      <c r="AF55" s="2"/>
      <c r="AG55" s="2"/>
      <c r="AH55" s="2"/>
      <c r="AI55" s="2"/>
    </row>
    <row r="56" spans="1:35" x14ac:dyDescent="0.2">
      <c r="A56" s="40"/>
      <c r="B56" s="62" t="s">
        <v>68</v>
      </c>
      <c r="C56" s="62" t="s">
        <v>79</v>
      </c>
      <c r="D56" s="40"/>
      <c r="E56" s="40"/>
      <c r="F56" s="40"/>
      <c r="G56" s="40"/>
      <c r="H56" s="40"/>
      <c r="I56" s="40"/>
      <c r="J56" s="42">
        <v>30000</v>
      </c>
      <c r="K56" s="115">
        <f>30000-6000-15000</f>
        <v>9000</v>
      </c>
      <c r="L56" s="42">
        <v>1464</v>
      </c>
      <c r="M56" s="42"/>
      <c r="N56" s="42">
        <v>726</v>
      </c>
      <c r="O56" s="42"/>
      <c r="P56" s="42"/>
      <c r="Q56" s="42"/>
      <c r="R56" s="42"/>
      <c r="S56" s="42"/>
      <c r="T56" s="42"/>
      <c r="U56" s="42">
        <f>2000+1700</f>
        <v>3700</v>
      </c>
      <c r="V56" s="42"/>
      <c r="W56" s="42"/>
      <c r="X56" s="43">
        <f>SUM(L56:W56)</f>
        <v>5890</v>
      </c>
      <c r="Y56" s="2"/>
      <c r="Z56" s="65">
        <f>X56/K56</f>
        <v>0.6544444444444445</v>
      </c>
      <c r="AA56" s="2"/>
      <c r="AB56" s="2"/>
      <c r="AC56" s="2"/>
      <c r="AD56" s="2"/>
      <c r="AE56" s="2"/>
      <c r="AF56" s="2"/>
      <c r="AG56" s="2"/>
      <c r="AH56" s="2"/>
      <c r="AI56" s="2"/>
    </row>
    <row r="57" spans="1:35" s="80" customFormat="1" x14ac:dyDescent="0.2">
      <c r="A57" s="89"/>
      <c r="B57" s="147"/>
      <c r="C57" s="147"/>
      <c r="D57" s="89"/>
      <c r="E57" s="89"/>
      <c r="F57" s="89"/>
      <c r="G57" s="89"/>
      <c r="H57" s="89"/>
      <c r="I57" s="89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9"/>
      <c r="Y57" s="25"/>
      <c r="Z57" s="65"/>
      <c r="AA57" s="25"/>
      <c r="AB57" s="25"/>
      <c r="AC57" s="25"/>
      <c r="AD57" s="25"/>
      <c r="AE57" s="25"/>
      <c r="AF57" s="25"/>
      <c r="AG57" s="25"/>
      <c r="AH57" s="25"/>
      <c r="AI57" s="25"/>
    </row>
    <row r="58" spans="1:35" s="80" customFormat="1" x14ac:dyDescent="0.2">
      <c r="A58" s="11" t="s">
        <v>80</v>
      </c>
      <c r="B58" s="15" t="s">
        <v>165</v>
      </c>
      <c r="C58" s="11"/>
      <c r="D58" s="11"/>
      <c r="E58" s="3"/>
      <c r="F58" s="3"/>
      <c r="G58" s="3"/>
      <c r="H58" s="17">
        <f>J58</f>
        <v>20000</v>
      </c>
      <c r="I58" s="3"/>
      <c r="J58" s="124">
        <v>20000</v>
      </c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9">
        <f>SUM(L58:W58)</f>
        <v>0</v>
      </c>
      <c r="Y58" s="25"/>
      <c r="Z58" s="65">
        <f>X58/J58</f>
        <v>0</v>
      </c>
      <c r="AA58" s="25"/>
      <c r="AB58" s="25"/>
      <c r="AC58" s="25"/>
      <c r="AD58" s="25"/>
      <c r="AE58" s="25"/>
      <c r="AF58" s="25"/>
      <c r="AG58" s="25"/>
      <c r="AH58" s="25"/>
      <c r="AI58" s="25"/>
    </row>
    <row r="59" spans="1:35" s="80" customFormat="1" x14ac:dyDescent="0.2">
      <c r="A59" s="89"/>
      <c r="B59" s="147"/>
      <c r="C59" s="147"/>
      <c r="D59" s="89"/>
      <c r="E59" s="89"/>
      <c r="F59" s="89"/>
      <c r="G59" s="89"/>
      <c r="H59" s="89"/>
      <c r="I59" s="89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9"/>
      <c r="Y59" s="25"/>
      <c r="Z59" s="68"/>
      <c r="AA59" s="25"/>
      <c r="AB59" s="25"/>
      <c r="AC59" s="25"/>
      <c r="AD59" s="25"/>
      <c r="AE59" s="25"/>
      <c r="AF59" s="25"/>
      <c r="AG59" s="25"/>
      <c r="AH59" s="25"/>
      <c r="AI59" s="25"/>
    </row>
    <row r="60" spans="1:35" x14ac:dyDescent="0.2">
      <c r="B60" s="6"/>
      <c r="C60" s="6"/>
      <c r="J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5"/>
      <c r="Y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 x14ac:dyDescent="0.2">
      <c r="B61" s="8" t="s">
        <v>82</v>
      </c>
      <c r="H61" s="5">
        <f>SUM(H16:H60)</f>
        <v>337700</v>
      </c>
      <c r="I61" s="3"/>
      <c r="J61" s="18">
        <f>H61</f>
        <v>337700</v>
      </c>
      <c r="L61" s="5">
        <f>SUM(L16:L60)</f>
        <v>1636</v>
      </c>
      <c r="M61" s="5">
        <f t="shared" ref="M61:X61" si="3">SUM(M16:M60)</f>
        <v>19878</v>
      </c>
      <c r="N61" s="5">
        <f t="shared" si="3"/>
        <v>13726</v>
      </c>
      <c r="O61" s="5">
        <f t="shared" si="3"/>
        <v>21983</v>
      </c>
      <c r="P61" s="5">
        <f t="shared" si="3"/>
        <v>5359.26</v>
      </c>
      <c r="Q61" s="5">
        <f t="shared" si="3"/>
        <v>8742.57</v>
      </c>
      <c r="R61" s="5">
        <f t="shared" si="3"/>
        <v>44351.68</v>
      </c>
      <c r="S61" s="5">
        <f t="shared" si="3"/>
        <v>27020.43</v>
      </c>
      <c r="T61" s="5">
        <f t="shared" si="3"/>
        <v>27800.39</v>
      </c>
      <c r="U61" s="5">
        <f t="shared" si="3"/>
        <v>40532.26</v>
      </c>
      <c r="V61" s="5">
        <f t="shared" si="3"/>
        <v>8172.15</v>
      </c>
      <c r="W61" s="5">
        <f t="shared" si="3"/>
        <v>22739.19</v>
      </c>
      <c r="X61" s="63">
        <f t="shared" si="3"/>
        <v>241940.93</v>
      </c>
      <c r="Y61" s="2"/>
      <c r="Z61" s="112">
        <f>X61/J61</f>
        <v>0.71643745928338765</v>
      </c>
      <c r="AA61" s="2"/>
      <c r="AB61" s="2"/>
      <c r="AC61" s="2"/>
      <c r="AD61" s="2"/>
      <c r="AE61" s="2"/>
      <c r="AF61" s="2"/>
      <c r="AG61" s="2"/>
      <c r="AH61" s="2"/>
      <c r="AI61" s="2"/>
    </row>
    <row r="62" spans="1:35" x14ac:dyDescent="0.2">
      <c r="J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5"/>
      <c r="Y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x14ac:dyDescent="0.2">
      <c r="A63" s="3"/>
      <c r="B63" s="3" t="s">
        <v>83</v>
      </c>
      <c r="C63" s="3"/>
      <c r="D63" s="3"/>
      <c r="E63" s="3"/>
      <c r="F63" s="3"/>
      <c r="G63" s="3"/>
      <c r="H63" s="3"/>
      <c r="I63" s="3"/>
      <c r="J63" s="5">
        <f>J13-J61</f>
        <v>68277.210000000079</v>
      </c>
      <c r="K63" s="76"/>
      <c r="L63" s="2">
        <f t="shared" ref="L63:W63" si="4">L13-L61</f>
        <v>-1622.36</v>
      </c>
      <c r="M63" s="2">
        <f t="shared" si="4"/>
        <v>-19871.43</v>
      </c>
      <c r="N63" s="2">
        <f t="shared" si="4"/>
        <v>-13714.24</v>
      </c>
      <c r="O63" s="2">
        <f>O13-O61</f>
        <v>120129.28</v>
      </c>
      <c r="P63" s="2">
        <f t="shared" si="4"/>
        <v>-5465.8200000000006</v>
      </c>
      <c r="Q63" s="2">
        <f t="shared" si="4"/>
        <v>-10702.76</v>
      </c>
      <c r="R63" s="2">
        <f t="shared" si="4"/>
        <v>56997.700000000004</v>
      </c>
      <c r="S63" s="2">
        <f t="shared" si="4"/>
        <v>-31253.18</v>
      </c>
      <c r="T63" s="2">
        <f t="shared" si="4"/>
        <v>-27798.36</v>
      </c>
      <c r="U63" s="2">
        <f t="shared" si="4"/>
        <v>-40530.870000000003</v>
      </c>
      <c r="V63" s="2">
        <f t="shared" si="4"/>
        <v>-8171.3799999999992</v>
      </c>
      <c r="W63" s="2">
        <f t="shared" si="4"/>
        <v>-22738.17</v>
      </c>
      <c r="X63" s="5">
        <f>X13-X61</f>
        <v>205935.62000000005</v>
      </c>
      <c r="Y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 x14ac:dyDescent="0.2">
      <c r="J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5"/>
      <c r="Y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:35" x14ac:dyDescent="0.2">
      <c r="J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5"/>
      <c r="Y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5" x14ac:dyDescent="0.2">
      <c r="A66" t="s">
        <v>84</v>
      </c>
      <c r="B66" s="201" t="s">
        <v>170</v>
      </c>
      <c r="C66" s="196"/>
      <c r="D66" s="196"/>
      <c r="J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5"/>
      <c r="Y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5" ht="15.75" x14ac:dyDescent="0.25">
      <c r="H67" s="201"/>
      <c r="I67" s="196"/>
      <c r="J67" s="196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150"/>
      <c r="Y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:35" x14ac:dyDescent="0.2"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5"/>
      <c r="Y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:35" x14ac:dyDescent="0.2"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5"/>
      <c r="Y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:35" x14ac:dyDescent="0.2"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5"/>
      <c r="Y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:35" x14ac:dyDescent="0.2"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5"/>
      <c r="Y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1:35" x14ac:dyDescent="0.2"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5"/>
      <c r="Y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1:35" x14ac:dyDescent="0.2"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5"/>
      <c r="Y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1:35" x14ac:dyDescent="0.2"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5"/>
      <c r="Y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1:35" x14ac:dyDescent="0.2"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5"/>
      <c r="Y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:35" x14ac:dyDescent="0.2"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5"/>
      <c r="Y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:35" x14ac:dyDescent="0.2"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5"/>
      <c r="Y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1:35" x14ac:dyDescent="0.2"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5"/>
      <c r="Y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1:35" x14ac:dyDescent="0.2"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5"/>
      <c r="Y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1:35" x14ac:dyDescent="0.2"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5"/>
      <c r="Y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2:35" x14ac:dyDescent="0.2"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5"/>
      <c r="Y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12:35" x14ac:dyDescent="0.2"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5"/>
      <c r="Y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12:35" x14ac:dyDescent="0.2"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5"/>
      <c r="Y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2:35" x14ac:dyDescent="0.2"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5"/>
      <c r="Y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12:35" x14ac:dyDescent="0.2"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5"/>
      <c r="Y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12:35" x14ac:dyDescent="0.2"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5"/>
      <c r="Y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2:35" x14ac:dyDescent="0.2"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5"/>
      <c r="Y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2:35" x14ac:dyDescent="0.2"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5"/>
      <c r="Y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12:35" x14ac:dyDescent="0.2"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5"/>
      <c r="Y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12:35" x14ac:dyDescent="0.2"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5"/>
      <c r="Y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12:35" x14ac:dyDescent="0.2"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5"/>
      <c r="Y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12:35" x14ac:dyDescent="0.2"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5"/>
      <c r="Y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12:35" x14ac:dyDescent="0.2"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5"/>
      <c r="Y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12:35" x14ac:dyDescent="0.2"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5"/>
      <c r="Y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12:35" x14ac:dyDescent="0.2"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5"/>
      <c r="Y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2:35" x14ac:dyDescent="0.2"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5"/>
      <c r="Y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12:35" x14ac:dyDescent="0.2"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5"/>
      <c r="Y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12:35" x14ac:dyDescent="0.2"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5"/>
      <c r="Y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12:35" x14ac:dyDescent="0.2"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5"/>
      <c r="Y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12:35" x14ac:dyDescent="0.2"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5"/>
      <c r="Y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12:35" x14ac:dyDescent="0.2"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5"/>
      <c r="Y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12:35" x14ac:dyDescent="0.2"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5"/>
      <c r="Y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12:35" x14ac:dyDescent="0.2"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5"/>
      <c r="Y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12:35" x14ac:dyDescent="0.2"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5"/>
      <c r="Y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spans="12:35" x14ac:dyDescent="0.2"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5"/>
      <c r="Y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12:35" x14ac:dyDescent="0.2"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5"/>
      <c r="Y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12:35" x14ac:dyDescent="0.2"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5"/>
      <c r="Y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12:35" x14ac:dyDescent="0.2"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5"/>
      <c r="Y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12:35" x14ac:dyDescent="0.2"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5"/>
      <c r="Y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12:35" x14ac:dyDescent="0.2"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5"/>
      <c r="Y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12:35" x14ac:dyDescent="0.2"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5"/>
      <c r="Y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12:35" x14ac:dyDescent="0.2"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5"/>
      <c r="Y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12:35" x14ac:dyDescent="0.2"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5"/>
      <c r="Y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12:35" x14ac:dyDescent="0.2"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5"/>
      <c r="Y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12:35" x14ac:dyDescent="0.2"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5"/>
      <c r="Y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12:35" x14ac:dyDescent="0.2"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5"/>
      <c r="Y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12:35" x14ac:dyDescent="0.2"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5"/>
      <c r="Y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12:35" x14ac:dyDescent="0.2"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5"/>
      <c r="Y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12:35" x14ac:dyDescent="0.2"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5"/>
      <c r="Y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spans="12:35" x14ac:dyDescent="0.2"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5"/>
      <c r="Y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spans="12:35" x14ac:dyDescent="0.2"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5"/>
      <c r="Y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spans="12:35" x14ac:dyDescent="0.2"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5"/>
      <c r="Y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spans="12:35" x14ac:dyDescent="0.2"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5"/>
      <c r="Y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spans="12:35" x14ac:dyDescent="0.2"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5"/>
      <c r="Y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spans="12:35" x14ac:dyDescent="0.2"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5"/>
      <c r="Y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spans="12:35" x14ac:dyDescent="0.2"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5"/>
      <c r="Y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spans="12:35" x14ac:dyDescent="0.2"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5"/>
      <c r="Y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spans="12:35" x14ac:dyDescent="0.2"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5"/>
      <c r="Y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spans="12:35" x14ac:dyDescent="0.2"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5"/>
      <c r="Y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spans="12:35" x14ac:dyDescent="0.2"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5"/>
      <c r="Y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spans="12:35" x14ac:dyDescent="0.2"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5"/>
      <c r="Y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spans="12:35" x14ac:dyDescent="0.2"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5"/>
      <c r="Y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spans="12:35" x14ac:dyDescent="0.2"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5"/>
      <c r="Y133" s="2"/>
      <c r="AA133" s="2"/>
      <c r="AB133" s="2"/>
      <c r="AC133" s="2"/>
      <c r="AD133" s="2"/>
      <c r="AE133" s="2"/>
      <c r="AF133" s="2"/>
      <c r="AG133" s="2"/>
      <c r="AH133" s="2"/>
      <c r="AI133" s="2"/>
    </row>
    <row r="134" spans="12:35" x14ac:dyDescent="0.2"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5"/>
      <c r="Y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 spans="12:35" x14ac:dyDescent="0.2"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5"/>
      <c r="Y135" s="2"/>
      <c r="AA135" s="2"/>
      <c r="AB135" s="2"/>
      <c r="AC135" s="2"/>
      <c r="AD135" s="2"/>
      <c r="AE135" s="2"/>
      <c r="AF135" s="2"/>
      <c r="AG135" s="2"/>
      <c r="AH135" s="2"/>
      <c r="AI135" s="2"/>
    </row>
    <row r="136" spans="12:35" x14ac:dyDescent="0.2"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5"/>
      <c r="Y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spans="12:35" x14ac:dyDescent="0.2"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5"/>
      <c r="Y137" s="2"/>
      <c r="AA137" s="2"/>
      <c r="AB137" s="2"/>
      <c r="AC137" s="2"/>
      <c r="AD137" s="2"/>
      <c r="AE137" s="2"/>
      <c r="AF137" s="2"/>
      <c r="AG137" s="2"/>
      <c r="AH137" s="2"/>
      <c r="AI137" s="2"/>
    </row>
    <row r="138" spans="12:35" x14ac:dyDescent="0.2"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5"/>
      <c r="Y138" s="2"/>
      <c r="AA138" s="2"/>
      <c r="AB138" s="2"/>
      <c r="AC138" s="2"/>
      <c r="AD138" s="2"/>
      <c r="AE138" s="2"/>
      <c r="AF138" s="2"/>
      <c r="AG138" s="2"/>
      <c r="AH138" s="2"/>
      <c r="AI138" s="2"/>
    </row>
    <row r="139" spans="12:35" x14ac:dyDescent="0.2"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5"/>
      <c r="Y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 spans="12:35" x14ac:dyDescent="0.2"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5"/>
      <c r="Y140" s="2"/>
      <c r="AA140" s="2"/>
      <c r="AB140" s="2"/>
      <c r="AC140" s="2"/>
      <c r="AD140" s="2"/>
      <c r="AE140" s="2"/>
      <c r="AF140" s="2"/>
      <c r="AG140" s="2"/>
      <c r="AH140" s="2"/>
      <c r="AI140" s="2"/>
    </row>
    <row r="141" spans="12:35" x14ac:dyDescent="0.2"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5"/>
      <c r="Y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spans="12:35" x14ac:dyDescent="0.2"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5"/>
      <c r="Y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spans="12:35" x14ac:dyDescent="0.2"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5"/>
      <c r="Y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spans="12:35" x14ac:dyDescent="0.2"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5"/>
      <c r="Y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 spans="12:35" x14ac:dyDescent="0.2"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5"/>
      <c r="Y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spans="12:35" x14ac:dyDescent="0.2"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5"/>
      <c r="Y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spans="12:35" x14ac:dyDescent="0.2"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5"/>
      <c r="Y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spans="12:35" x14ac:dyDescent="0.2"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5"/>
      <c r="Y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spans="12:35" x14ac:dyDescent="0.2"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5"/>
      <c r="Y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spans="12:35" x14ac:dyDescent="0.2"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5"/>
      <c r="Y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spans="12:35" x14ac:dyDescent="0.2"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5"/>
      <c r="Y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spans="12:35" x14ac:dyDescent="0.2"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5"/>
      <c r="Y152" s="2"/>
      <c r="AA152" s="2"/>
      <c r="AB152" s="2"/>
      <c r="AC152" s="2"/>
      <c r="AD152" s="2"/>
      <c r="AE152" s="2"/>
      <c r="AF152" s="2"/>
      <c r="AG152" s="2"/>
      <c r="AH152" s="2"/>
      <c r="AI152" s="2"/>
    </row>
    <row r="153" spans="12:35" x14ac:dyDescent="0.2"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5"/>
      <c r="Y153" s="2"/>
      <c r="AA153" s="2"/>
      <c r="AB153" s="2"/>
      <c r="AC153" s="2"/>
      <c r="AD153" s="2"/>
      <c r="AE153" s="2"/>
      <c r="AF153" s="2"/>
      <c r="AG153" s="2"/>
      <c r="AH153" s="2"/>
      <c r="AI153" s="2"/>
    </row>
    <row r="154" spans="12:35" x14ac:dyDescent="0.2"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5"/>
      <c r="Y154" s="2"/>
      <c r="AA154" s="2"/>
      <c r="AB154" s="2"/>
      <c r="AC154" s="2"/>
      <c r="AD154" s="2"/>
      <c r="AE154" s="2"/>
      <c r="AF154" s="2"/>
      <c r="AG154" s="2"/>
      <c r="AH154" s="2"/>
      <c r="AI154" s="2"/>
    </row>
    <row r="155" spans="12:35" x14ac:dyDescent="0.2"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5"/>
      <c r="Y155" s="2"/>
      <c r="AA155" s="2"/>
      <c r="AB155" s="2"/>
      <c r="AC155" s="2"/>
      <c r="AD155" s="2"/>
      <c r="AE155" s="2"/>
      <c r="AF155" s="2"/>
      <c r="AG155" s="2"/>
      <c r="AH155" s="2"/>
      <c r="AI155" s="2"/>
    </row>
    <row r="156" spans="12:35" x14ac:dyDescent="0.2"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5"/>
      <c r="Y156" s="2"/>
      <c r="AA156" s="2"/>
      <c r="AB156" s="2"/>
      <c r="AC156" s="2"/>
      <c r="AD156" s="2"/>
      <c r="AE156" s="2"/>
      <c r="AF156" s="2"/>
      <c r="AG156" s="2"/>
      <c r="AH156" s="2"/>
      <c r="AI156" s="2"/>
    </row>
    <row r="157" spans="12:35" x14ac:dyDescent="0.2"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5"/>
      <c r="Y157" s="2"/>
      <c r="AA157" s="2"/>
      <c r="AB157" s="2"/>
      <c r="AC157" s="2"/>
      <c r="AD157" s="2"/>
      <c r="AE157" s="2"/>
      <c r="AF157" s="2"/>
      <c r="AG157" s="2"/>
      <c r="AH157" s="2"/>
      <c r="AI157" s="2"/>
    </row>
    <row r="158" spans="12:35" x14ac:dyDescent="0.2"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5"/>
      <c r="Y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 spans="12:35" x14ac:dyDescent="0.2"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5"/>
      <c r="Y159" s="2"/>
      <c r="AA159" s="2"/>
      <c r="AB159" s="2"/>
      <c r="AC159" s="2"/>
      <c r="AD159" s="2"/>
      <c r="AE159" s="2"/>
      <c r="AF159" s="2"/>
      <c r="AG159" s="2"/>
      <c r="AH159" s="2"/>
      <c r="AI159" s="2"/>
    </row>
    <row r="160" spans="12:35" x14ac:dyDescent="0.2"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5"/>
      <c r="Y160" s="2"/>
      <c r="AA160" s="2"/>
      <c r="AB160" s="2"/>
      <c r="AC160" s="2"/>
      <c r="AD160" s="2"/>
      <c r="AE160" s="2"/>
      <c r="AF160" s="2"/>
      <c r="AG160" s="2"/>
      <c r="AH160" s="2"/>
      <c r="AI160" s="2"/>
    </row>
    <row r="161" spans="12:35" x14ac:dyDescent="0.2"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5"/>
      <c r="Y161" s="2"/>
      <c r="AA161" s="2"/>
      <c r="AB161" s="2"/>
      <c r="AC161" s="2"/>
      <c r="AD161" s="2"/>
      <c r="AE161" s="2"/>
      <c r="AF161" s="2"/>
      <c r="AG161" s="2"/>
      <c r="AH161" s="2"/>
      <c r="AI161" s="2"/>
    </row>
    <row r="162" spans="12:35" x14ac:dyDescent="0.2"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5"/>
      <c r="Y162" s="2"/>
      <c r="AA162" s="2"/>
      <c r="AB162" s="2"/>
      <c r="AC162" s="2"/>
      <c r="AD162" s="2"/>
      <c r="AE162" s="2"/>
      <c r="AF162" s="2"/>
      <c r="AG162" s="2"/>
      <c r="AH162" s="2"/>
      <c r="AI162" s="2"/>
    </row>
    <row r="163" spans="12:35" x14ac:dyDescent="0.2"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5"/>
      <c r="Y163" s="2"/>
      <c r="AA163" s="2"/>
      <c r="AB163" s="2"/>
      <c r="AC163" s="2"/>
      <c r="AD163" s="2"/>
      <c r="AE163" s="2"/>
      <c r="AF163" s="2"/>
      <c r="AG163" s="2"/>
      <c r="AH163" s="2"/>
      <c r="AI163" s="2"/>
    </row>
    <row r="164" spans="12:35" x14ac:dyDescent="0.2"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5"/>
      <c r="Y164" s="2"/>
      <c r="AA164" s="2"/>
      <c r="AB164" s="2"/>
      <c r="AC164" s="2"/>
      <c r="AD164" s="2"/>
      <c r="AE164" s="2"/>
      <c r="AF164" s="2"/>
      <c r="AG164" s="2"/>
      <c r="AH164" s="2"/>
      <c r="AI164" s="2"/>
    </row>
    <row r="165" spans="12:35" x14ac:dyDescent="0.2"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5"/>
      <c r="Y165" s="2"/>
      <c r="AA165" s="2"/>
      <c r="AB165" s="2"/>
      <c r="AC165" s="2"/>
      <c r="AD165" s="2"/>
      <c r="AE165" s="2"/>
      <c r="AF165" s="2"/>
      <c r="AG165" s="2"/>
      <c r="AH165" s="2"/>
      <c r="AI165" s="2"/>
    </row>
    <row r="166" spans="12:35" x14ac:dyDescent="0.2"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5"/>
      <c r="Y166" s="2"/>
      <c r="AA166" s="2"/>
      <c r="AB166" s="2"/>
      <c r="AC166" s="2"/>
      <c r="AD166" s="2"/>
      <c r="AE166" s="2"/>
      <c r="AF166" s="2"/>
      <c r="AG166" s="2"/>
      <c r="AH166" s="2"/>
      <c r="AI166" s="2"/>
    </row>
    <row r="167" spans="12:35" x14ac:dyDescent="0.2"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5"/>
      <c r="Y167" s="2"/>
      <c r="AA167" s="2"/>
      <c r="AB167" s="2"/>
      <c r="AC167" s="2"/>
      <c r="AD167" s="2"/>
      <c r="AE167" s="2"/>
      <c r="AF167" s="2"/>
      <c r="AG167" s="2"/>
      <c r="AH167" s="2"/>
      <c r="AI167" s="2"/>
    </row>
    <row r="168" spans="12:35" x14ac:dyDescent="0.2"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5"/>
      <c r="Y168" s="2"/>
      <c r="AA168" s="2"/>
      <c r="AB168" s="2"/>
      <c r="AC168" s="2"/>
      <c r="AD168" s="2"/>
      <c r="AE168" s="2"/>
      <c r="AF168" s="2"/>
      <c r="AG168" s="2"/>
      <c r="AH168" s="2"/>
      <c r="AI168" s="2"/>
    </row>
    <row r="169" spans="12:35" x14ac:dyDescent="0.2"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5"/>
      <c r="Y169" s="2"/>
      <c r="AA169" s="2"/>
      <c r="AB169" s="2"/>
      <c r="AC169" s="2"/>
      <c r="AD169" s="2"/>
      <c r="AE169" s="2"/>
      <c r="AF169" s="2"/>
      <c r="AG169" s="2"/>
      <c r="AH169" s="2"/>
      <c r="AI169" s="2"/>
    </row>
    <row r="170" spans="12:35" x14ac:dyDescent="0.2"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5"/>
      <c r="Y170" s="2"/>
      <c r="AA170" s="2"/>
      <c r="AB170" s="2"/>
      <c r="AC170" s="2"/>
      <c r="AD170" s="2"/>
      <c r="AE170" s="2"/>
      <c r="AF170" s="2"/>
      <c r="AG170" s="2"/>
      <c r="AH170" s="2"/>
      <c r="AI170" s="2"/>
    </row>
    <row r="171" spans="12:35" x14ac:dyDescent="0.2"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5"/>
      <c r="Y171" s="2"/>
      <c r="AA171" s="2"/>
      <c r="AB171" s="2"/>
      <c r="AC171" s="2"/>
      <c r="AD171" s="2"/>
      <c r="AE171" s="2"/>
      <c r="AF171" s="2"/>
      <c r="AG171" s="2"/>
      <c r="AH171" s="2"/>
      <c r="AI171" s="2"/>
    </row>
    <row r="172" spans="12:35" x14ac:dyDescent="0.2"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5"/>
      <c r="Y172" s="2"/>
      <c r="AA172" s="2"/>
      <c r="AB172" s="2"/>
      <c r="AC172" s="2"/>
      <c r="AD172" s="2"/>
      <c r="AE172" s="2"/>
      <c r="AF172" s="2"/>
      <c r="AG172" s="2"/>
      <c r="AH172" s="2"/>
      <c r="AI172" s="2"/>
    </row>
    <row r="173" spans="12:35" x14ac:dyDescent="0.2"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5"/>
      <c r="Y173" s="2"/>
      <c r="AA173" s="2"/>
      <c r="AB173" s="2"/>
      <c r="AC173" s="2"/>
      <c r="AD173" s="2"/>
      <c r="AE173" s="2"/>
      <c r="AF173" s="2"/>
      <c r="AG173" s="2"/>
      <c r="AH173" s="2"/>
      <c r="AI173" s="2"/>
    </row>
    <row r="174" spans="12:35" x14ac:dyDescent="0.2"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5"/>
      <c r="Y174" s="2"/>
      <c r="AA174" s="2"/>
      <c r="AB174" s="2"/>
      <c r="AC174" s="2"/>
      <c r="AD174" s="2"/>
      <c r="AE174" s="2"/>
      <c r="AF174" s="2"/>
      <c r="AG174" s="2"/>
      <c r="AH174" s="2"/>
      <c r="AI174" s="2"/>
    </row>
    <row r="175" spans="12:35" x14ac:dyDescent="0.2"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5"/>
      <c r="Y175" s="2"/>
      <c r="AA175" s="2"/>
      <c r="AB175" s="2"/>
      <c r="AC175" s="2"/>
      <c r="AD175" s="2"/>
      <c r="AE175" s="2"/>
      <c r="AF175" s="2"/>
      <c r="AG175" s="2"/>
      <c r="AH175" s="2"/>
      <c r="AI175" s="2"/>
    </row>
    <row r="176" spans="12:35" x14ac:dyDescent="0.2"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5"/>
      <c r="Y176" s="2"/>
      <c r="AA176" s="2"/>
      <c r="AB176" s="2"/>
      <c r="AC176" s="2"/>
      <c r="AD176" s="2"/>
      <c r="AE176" s="2"/>
      <c r="AF176" s="2"/>
      <c r="AG176" s="2"/>
      <c r="AH176" s="2"/>
      <c r="AI176" s="2"/>
    </row>
    <row r="177" spans="12:35" x14ac:dyDescent="0.2"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5"/>
      <c r="Y177" s="2"/>
      <c r="AA177" s="2"/>
      <c r="AB177" s="2"/>
      <c r="AC177" s="2"/>
      <c r="AD177" s="2"/>
      <c r="AE177" s="2"/>
      <c r="AF177" s="2"/>
      <c r="AG177" s="2"/>
      <c r="AH177" s="2"/>
      <c r="AI177" s="2"/>
    </row>
    <row r="178" spans="12:35" x14ac:dyDescent="0.2"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5"/>
      <c r="Y178" s="2"/>
      <c r="AA178" s="2"/>
      <c r="AB178" s="2"/>
      <c r="AC178" s="2"/>
      <c r="AD178" s="2"/>
      <c r="AE178" s="2"/>
      <c r="AF178" s="2"/>
      <c r="AG178" s="2"/>
      <c r="AH178" s="2"/>
      <c r="AI178" s="2"/>
    </row>
    <row r="179" spans="12:35" x14ac:dyDescent="0.2"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5"/>
      <c r="Y179" s="2"/>
      <c r="AA179" s="2"/>
      <c r="AB179" s="2"/>
      <c r="AC179" s="2"/>
      <c r="AD179" s="2"/>
      <c r="AE179" s="2"/>
      <c r="AF179" s="2"/>
      <c r="AG179" s="2"/>
      <c r="AH179" s="2"/>
      <c r="AI179" s="2"/>
    </row>
    <row r="180" spans="12:35" x14ac:dyDescent="0.2"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5"/>
      <c r="Y180" s="2"/>
      <c r="AA180" s="2"/>
      <c r="AB180" s="2"/>
      <c r="AC180" s="2"/>
      <c r="AD180" s="2"/>
      <c r="AE180" s="2"/>
      <c r="AF180" s="2"/>
      <c r="AG180" s="2"/>
      <c r="AH180" s="2"/>
      <c r="AI180" s="2"/>
    </row>
    <row r="181" spans="12:35" x14ac:dyDescent="0.2"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5"/>
      <c r="Y181" s="2"/>
      <c r="AA181" s="2"/>
      <c r="AB181" s="2"/>
      <c r="AC181" s="2"/>
      <c r="AD181" s="2"/>
      <c r="AE181" s="2"/>
      <c r="AF181" s="2"/>
      <c r="AG181" s="2"/>
      <c r="AH181" s="2"/>
      <c r="AI181" s="2"/>
    </row>
    <row r="182" spans="12:35" x14ac:dyDescent="0.2"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5"/>
      <c r="Y182" s="2"/>
      <c r="AA182" s="2"/>
      <c r="AB182" s="2"/>
      <c r="AC182" s="2"/>
      <c r="AD182" s="2"/>
      <c r="AE182" s="2"/>
      <c r="AF182" s="2"/>
      <c r="AG182" s="2"/>
      <c r="AH182" s="2"/>
      <c r="AI182" s="2"/>
    </row>
    <row r="183" spans="12:35" x14ac:dyDescent="0.2"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5"/>
      <c r="Y183" s="2"/>
      <c r="AA183" s="2"/>
      <c r="AB183" s="2"/>
      <c r="AC183" s="2"/>
      <c r="AD183" s="2"/>
      <c r="AE183" s="2"/>
      <c r="AF183" s="2"/>
      <c r="AG183" s="2"/>
      <c r="AH183" s="2"/>
      <c r="AI183" s="2"/>
    </row>
    <row r="184" spans="12:35" x14ac:dyDescent="0.2"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5"/>
      <c r="Y184" s="2"/>
      <c r="AA184" s="2"/>
      <c r="AB184" s="2"/>
      <c r="AC184" s="2"/>
      <c r="AD184" s="2"/>
      <c r="AE184" s="2"/>
      <c r="AF184" s="2"/>
      <c r="AG184" s="2"/>
      <c r="AH184" s="2"/>
      <c r="AI184" s="2"/>
    </row>
    <row r="185" spans="12:35" x14ac:dyDescent="0.2"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5"/>
      <c r="Y185" s="2"/>
      <c r="AA185" s="2"/>
      <c r="AB185" s="2"/>
      <c r="AC185" s="2"/>
      <c r="AD185" s="2"/>
      <c r="AE185" s="2"/>
      <c r="AF185" s="2"/>
      <c r="AG185" s="2"/>
      <c r="AH185" s="2"/>
      <c r="AI185" s="2"/>
    </row>
    <row r="186" spans="12:35" x14ac:dyDescent="0.2"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5"/>
      <c r="Y186" s="2"/>
      <c r="AA186" s="2"/>
      <c r="AB186" s="2"/>
      <c r="AC186" s="2"/>
      <c r="AD186" s="2"/>
      <c r="AE186" s="2"/>
      <c r="AF186" s="2"/>
      <c r="AG186" s="2"/>
      <c r="AH186" s="2"/>
      <c r="AI186" s="2"/>
    </row>
    <row r="187" spans="12:35" x14ac:dyDescent="0.2"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5"/>
      <c r="Y187" s="2"/>
      <c r="AA187" s="2"/>
      <c r="AB187" s="2"/>
      <c r="AC187" s="2"/>
      <c r="AD187" s="2"/>
      <c r="AE187" s="2"/>
      <c r="AF187" s="2"/>
      <c r="AG187" s="2"/>
      <c r="AH187" s="2"/>
      <c r="AI187" s="2"/>
    </row>
    <row r="188" spans="12:35" x14ac:dyDescent="0.2"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5"/>
      <c r="Y188" s="2"/>
      <c r="AA188" s="2"/>
      <c r="AB188" s="2"/>
      <c r="AC188" s="2"/>
      <c r="AD188" s="2"/>
      <c r="AE188" s="2"/>
      <c r="AF188" s="2"/>
      <c r="AG188" s="2"/>
      <c r="AH188" s="2"/>
      <c r="AI188" s="2"/>
    </row>
    <row r="189" spans="12:35" x14ac:dyDescent="0.2"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5"/>
      <c r="Y189" s="2"/>
      <c r="AA189" s="2"/>
      <c r="AB189" s="2"/>
      <c r="AC189" s="2"/>
      <c r="AD189" s="2"/>
      <c r="AE189" s="2"/>
      <c r="AF189" s="2"/>
      <c r="AG189" s="2"/>
      <c r="AH189" s="2"/>
      <c r="AI189" s="2"/>
    </row>
    <row r="190" spans="12:35" x14ac:dyDescent="0.2"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5"/>
      <c r="Y190" s="2"/>
      <c r="AA190" s="2"/>
      <c r="AB190" s="2"/>
      <c r="AC190" s="2"/>
      <c r="AD190" s="2"/>
      <c r="AE190" s="2"/>
      <c r="AF190" s="2"/>
      <c r="AG190" s="2"/>
      <c r="AH190" s="2"/>
      <c r="AI190" s="2"/>
    </row>
    <row r="191" spans="12:35" x14ac:dyDescent="0.2"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5"/>
      <c r="Y191" s="2"/>
      <c r="AA191" s="2"/>
      <c r="AB191" s="2"/>
      <c r="AC191" s="2"/>
      <c r="AD191" s="2"/>
      <c r="AE191" s="2"/>
      <c r="AF191" s="2"/>
      <c r="AG191" s="2"/>
      <c r="AH191" s="2"/>
      <c r="AI191" s="2"/>
    </row>
    <row r="192" spans="12:35" x14ac:dyDescent="0.2"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5"/>
      <c r="Y192" s="2"/>
      <c r="AA192" s="2"/>
      <c r="AB192" s="2"/>
      <c r="AC192" s="2"/>
      <c r="AD192" s="2"/>
      <c r="AE192" s="2"/>
      <c r="AF192" s="2"/>
      <c r="AG192" s="2"/>
      <c r="AH192" s="2"/>
      <c r="AI192" s="2"/>
    </row>
    <row r="193" spans="12:35" x14ac:dyDescent="0.2"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5"/>
      <c r="Y193" s="2"/>
      <c r="AA193" s="2"/>
      <c r="AB193" s="2"/>
      <c r="AC193" s="2"/>
      <c r="AD193" s="2"/>
      <c r="AE193" s="2"/>
      <c r="AF193" s="2"/>
      <c r="AG193" s="2"/>
      <c r="AH193" s="2"/>
      <c r="AI193" s="2"/>
    </row>
    <row r="194" spans="12:35" x14ac:dyDescent="0.2"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5"/>
      <c r="Y194" s="2"/>
      <c r="AA194" s="2"/>
      <c r="AB194" s="2"/>
      <c r="AC194" s="2"/>
      <c r="AD194" s="2"/>
      <c r="AE194" s="2"/>
      <c r="AF194" s="2"/>
      <c r="AG194" s="2"/>
      <c r="AH194" s="2"/>
      <c r="AI194" s="2"/>
    </row>
    <row r="195" spans="12:35" x14ac:dyDescent="0.2"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5"/>
      <c r="Y195" s="2"/>
      <c r="AA195" s="2"/>
      <c r="AB195" s="2"/>
      <c r="AC195" s="2"/>
      <c r="AD195" s="2"/>
      <c r="AE195" s="2"/>
      <c r="AF195" s="2"/>
      <c r="AG195" s="2"/>
      <c r="AH195" s="2"/>
      <c r="AI195" s="2"/>
    </row>
    <row r="196" spans="12:35" x14ac:dyDescent="0.2"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5"/>
      <c r="Y196" s="2"/>
      <c r="AA196" s="2"/>
      <c r="AB196" s="2"/>
      <c r="AC196" s="2"/>
      <c r="AD196" s="2"/>
      <c r="AE196" s="2"/>
      <c r="AF196" s="2"/>
      <c r="AG196" s="2"/>
      <c r="AH196" s="2"/>
      <c r="AI196" s="2"/>
    </row>
    <row r="197" spans="12:35" x14ac:dyDescent="0.2"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5"/>
      <c r="Y197" s="2"/>
      <c r="AA197" s="2"/>
      <c r="AB197" s="2"/>
      <c r="AC197" s="2"/>
      <c r="AD197" s="2"/>
      <c r="AE197" s="2"/>
      <c r="AF197" s="2"/>
      <c r="AG197" s="2"/>
      <c r="AH197" s="2"/>
      <c r="AI197" s="2"/>
    </row>
    <row r="198" spans="12:35" x14ac:dyDescent="0.2"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5"/>
      <c r="Y198" s="2"/>
      <c r="AA198" s="2"/>
      <c r="AB198" s="2"/>
      <c r="AC198" s="2"/>
      <c r="AD198" s="2"/>
      <c r="AE198" s="2"/>
      <c r="AF198" s="2"/>
      <c r="AG198" s="2"/>
      <c r="AH198" s="2"/>
      <c r="AI198" s="2"/>
    </row>
    <row r="199" spans="12:35" x14ac:dyDescent="0.2"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5"/>
      <c r="Y199" s="2"/>
      <c r="AA199" s="2"/>
      <c r="AB199" s="2"/>
      <c r="AC199" s="2"/>
      <c r="AD199" s="2"/>
      <c r="AE199" s="2"/>
      <c r="AF199" s="2"/>
      <c r="AG199" s="2"/>
      <c r="AH199" s="2"/>
      <c r="AI199" s="2"/>
    </row>
    <row r="200" spans="12:35" x14ac:dyDescent="0.2"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5"/>
      <c r="Y200" s="2"/>
      <c r="AA200" s="2"/>
      <c r="AB200" s="2"/>
      <c r="AC200" s="2"/>
      <c r="AD200" s="2"/>
      <c r="AE200" s="2"/>
      <c r="AF200" s="2"/>
      <c r="AG200" s="2"/>
      <c r="AH200" s="2"/>
      <c r="AI200" s="2"/>
    </row>
    <row r="201" spans="12:35" x14ac:dyDescent="0.2"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5"/>
      <c r="Y201" s="2"/>
      <c r="AA201" s="2"/>
      <c r="AB201" s="2"/>
      <c r="AC201" s="2"/>
      <c r="AD201" s="2"/>
      <c r="AE201" s="2"/>
      <c r="AF201" s="2"/>
      <c r="AG201" s="2"/>
      <c r="AH201" s="2"/>
      <c r="AI201" s="2"/>
    </row>
    <row r="202" spans="12:35" x14ac:dyDescent="0.2"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5"/>
      <c r="Y202" s="2"/>
      <c r="AA202" s="2"/>
      <c r="AB202" s="2"/>
      <c r="AC202" s="2"/>
      <c r="AD202" s="2"/>
      <c r="AE202" s="2"/>
      <c r="AF202" s="2"/>
      <c r="AG202" s="2"/>
      <c r="AH202" s="2"/>
      <c r="AI202" s="2"/>
    </row>
    <row r="203" spans="12:35" x14ac:dyDescent="0.2"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5"/>
      <c r="Y203" s="2"/>
      <c r="AA203" s="2"/>
      <c r="AB203" s="2"/>
      <c r="AC203" s="2"/>
      <c r="AD203" s="2"/>
      <c r="AE203" s="2"/>
      <c r="AF203" s="2"/>
      <c r="AG203" s="2"/>
      <c r="AH203" s="2"/>
      <c r="AI203" s="2"/>
    </row>
    <row r="204" spans="12:35" x14ac:dyDescent="0.2"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5"/>
      <c r="Y204" s="2"/>
      <c r="AA204" s="2"/>
      <c r="AB204" s="2"/>
      <c r="AC204" s="2"/>
      <c r="AD204" s="2"/>
      <c r="AE204" s="2"/>
      <c r="AF204" s="2"/>
      <c r="AG204" s="2"/>
      <c r="AH204" s="2"/>
      <c r="AI204" s="2"/>
    </row>
    <row r="205" spans="12:35" x14ac:dyDescent="0.2"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5"/>
      <c r="Y205" s="2"/>
      <c r="AA205" s="2"/>
      <c r="AB205" s="2"/>
      <c r="AC205" s="2"/>
      <c r="AD205" s="2"/>
      <c r="AE205" s="2"/>
      <c r="AF205" s="2"/>
      <c r="AG205" s="2"/>
      <c r="AH205" s="2"/>
      <c r="AI205" s="2"/>
    </row>
    <row r="206" spans="12:35" x14ac:dyDescent="0.2"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5"/>
      <c r="Y206" s="2"/>
      <c r="AA206" s="2"/>
      <c r="AB206" s="2"/>
      <c r="AC206" s="2"/>
      <c r="AD206" s="2"/>
      <c r="AE206" s="2"/>
      <c r="AF206" s="2"/>
      <c r="AG206" s="2"/>
      <c r="AH206" s="2"/>
      <c r="AI206" s="2"/>
    </row>
    <row r="207" spans="12:35" x14ac:dyDescent="0.2"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5"/>
      <c r="Y207" s="2"/>
      <c r="AA207" s="2"/>
      <c r="AB207" s="2"/>
      <c r="AC207" s="2"/>
      <c r="AD207" s="2"/>
      <c r="AE207" s="2"/>
      <c r="AF207" s="2"/>
      <c r="AG207" s="2"/>
      <c r="AH207" s="2"/>
      <c r="AI207" s="2"/>
    </row>
    <row r="208" spans="12:35" x14ac:dyDescent="0.2"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5"/>
      <c r="Y208" s="2"/>
      <c r="AA208" s="2"/>
      <c r="AB208" s="2"/>
      <c r="AC208" s="2"/>
      <c r="AD208" s="2"/>
      <c r="AE208" s="2"/>
      <c r="AF208" s="2"/>
      <c r="AG208" s="2"/>
      <c r="AH208" s="2"/>
      <c r="AI208" s="2"/>
    </row>
    <row r="209" spans="12:35" x14ac:dyDescent="0.2"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5"/>
      <c r="Y209" s="2"/>
      <c r="AA209" s="2"/>
      <c r="AB209" s="2"/>
      <c r="AC209" s="2"/>
      <c r="AD209" s="2"/>
      <c r="AE209" s="2"/>
      <c r="AF209" s="2"/>
      <c r="AG209" s="2"/>
      <c r="AH209" s="2"/>
      <c r="AI209" s="2"/>
    </row>
    <row r="210" spans="12:35" x14ac:dyDescent="0.2"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5"/>
      <c r="Y210" s="2"/>
      <c r="AA210" s="2"/>
      <c r="AB210" s="2"/>
      <c r="AC210" s="2"/>
      <c r="AD210" s="2"/>
      <c r="AE210" s="2"/>
      <c r="AF210" s="2"/>
      <c r="AG210" s="2"/>
      <c r="AH210" s="2"/>
      <c r="AI210" s="2"/>
    </row>
    <row r="211" spans="12:35" x14ac:dyDescent="0.2"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5"/>
      <c r="Y211" s="2"/>
      <c r="AA211" s="2"/>
      <c r="AB211" s="2"/>
      <c r="AC211" s="2"/>
      <c r="AD211" s="2"/>
      <c r="AE211" s="2"/>
      <c r="AF211" s="2"/>
      <c r="AG211" s="2"/>
      <c r="AH211" s="2"/>
      <c r="AI211" s="2"/>
    </row>
    <row r="212" spans="12:35" x14ac:dyDescent="0.2"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5"/>
      <c r="Y212" s="2"/>
      <c r="AA212" s="2"/>
      <c r="AB212" s="2"/>
      <c r="AC212" s="2"/>
      <c r="AD212" s="2"/>
      <c r="AE212" s="2"/>
      <c r="AF212" s="2"/>
      <c r="AG212" s="2"/>
      <c r="AH212" s="2"/>
      <c r="AI212" s="2"/>
    </row>
    <row r="213" spans="12:35" x14ac:dyDescent="0.2"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5"/>
      <c r="Y213" s="2"/>
      <c r="AA213" s="2"/>
      <c r="AB213" s="2"/>
      <c r="AC213" s="2"/>
      <c r="AD213" s="2"/>
      <c r="AE213" s="2"/>
      <c r="AF213" s="2"/>
      <c r="AG213" s="2"/>
      <c r="AH213" s="2"/>
      <c r="AI213" s="2"/>
    </row>
    <row r="214" spans="12:35" x14ac:dyDescent="0.2"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5"/>
      <c r="Y214" s="2"/>
      <c r="AA214" s="2"/>
      <c r="AB214" s="2"/>
      <c r="AC214" s="2"/>
      <c r="AD214" s="2"/>
      <c r="AE214" s="2"/>
      <c r="AF214" s="2"/>
      <c r="AG214" s="2"/>
      <c r="AH214" s="2"/>
      <c r="AI214" s="2"/>
    </row>
    <row r="215" spans="12:35" x14ac:dyDescent="0.2"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5"/>
      <c r="Y215" s="2"/>
      <c r="AA215" s="2"/>
      <c r="AB215" s="2"/>
      <c r="AC215" s="2"/>
      <c r="AD215" s="2"/>
      <c r="AE215" s="2"/>
      <c r="AF215" s="2"/>
      <c r="AG215" s="2"/>
      <c r="AH215" s="2"/>
      <c r="AI215" s="2"/>
    </row>
    <row r="216" spans="12:35" x14ac:dyDescent="0.2"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5"/>
      <c r="Y216" s="2"/>
      <c r="AA216" s="2"/>
      <c r="AB216" s="2"/>
      <c r="AC216" s="2"/>
      <c r="AD216" s="2"/>
      <c r="AE216" s="2"/>
      <c r="AF216" s="2"/>
      <c r="AG216" s="2"/>
      <c r="AH216" s="2"/>
      <c r="AI216" s="2"/>
    </row>
    <row r="217" spans="12:35" x14ac:dyDescent="0.2"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5"/>
      <c r="Y217" s="2"/>
      <c r="AA217" s="2"/>
      <c r="AB217" s="2"/>
      <c r="AC217" s="2"/>
      <c r="AD217" s="2"/>
      <c r="AE217" s="2"/>
      <c r="AF217" s="2"/>
      <c r="AG217" s="2"/>
      <c r="AH217" s="2"/>
      <c r="AI217" s="2"/>
    </row>
    <row r="218" spans="12:35" x14ac:dyDescent="0.2"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5"/>
      <c r="Y218" s="2"/>
      <c r="AA218" s="2"/>
      <c r="AB218" s="2"/>
      <c r="AC218" s="2"/>
      <c r="AD218" s="2"/>
      <c r="AE218" s="2"/>
      <c r="AF218" s="2"/>
      <c r="AG218" s="2"/>
      <c r="AH218" s="2"/>
      <c r="AI218" s="2"/>
    </row>
    <row r="219" spans="12:35" x14ac:dyDescent="0.2"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5"/>
      <c r="Y219" s="2"/>
      <c r="AA219" s="2"/>
      <c r="AB219" s="2"/>
      <c r="AC219" s="2"/>
      <c r="AD219" s="2"/>
      <c r="AE219" s="2"/>
      <c r="AF219" s="2"/>
      <c r="AG219" s="2"/>
      <c r="AH219" s="2"/>
      <c r="AI219" s="2"/>
    </row>
    <row r="220" spans="12:35" x14ac:dyDescent="0.2"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5"/>
      <c r="Y220" s="2"/>
      <c r="AA220" s="2"/>
      <c r="AB220" s="2"/>
      <c r="AC220" s="2"/>
      <c r="AD220" s="2"/>
      <c r="AE220" s="2"/>
      <c r="AF220" s="2"/>
      <c r="AG220" s="2"/>
      <c r="AH220" s="2"/>
      <c r="AI220" s="2"/>
    </row>
    <row r="221" spans="12:35" x14ac:dyDescent="0.2"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5"/>
      <c r="Y221" s="2"/>
      <c r="AA221" s="2"/>
      <c r="AB221" s="2"/>
      <c r="AC221" s="2"/>
      <c r="AD221" s="2"/>
      <c r="AE221" s="2"/>
      <c r="AF221" s="2"/>
      <c r="AG221" s="2"/>
      <c r="AH221" s="2"/>
      <c r="AI221" s="2"/>
    </row>
    <row r="222" spans="12:35" x14ac:dyDescent="0.2"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5"/>
      <c r="Y222" s="2"/>
      <c r="AA222" s="2"/>
      <c r="AB222" s="2"/>
      <c r="AC222" s="2"/>
      <c r="AD222" s="2"/>
      <c r="AE222" s="2"/>
      <c r="AF222" s="2"/>
      <c r="AG222" s="2"/>
      <c r="AH222" s="2"/>
      <c r="AI222" s="2"/>
    </row>
    <row r="223" spans="12:35" x14ac:dyDescent="0.2"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5"/>
      <c r="Y223" s="2"/>
      <c r="AA223" s="2"/>
      <c r="AB223" s="2"/>
      <c r="AC223" s="2"/>
      <c r="AD223" s="2"/>
      <c r="AE223" s="2"/>
      <c r="AF223" s="2"/>
      <c r="AG223" s="2"/>
      <c r="AH223" s="2"/>
      <c r="AI223" s="2"/>
    </row>
    <row r="224" spans="12:35" x14ac:dyDescent="0.2"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5"/>
      <c r="Y224" s="2"/>
      <c r="AA224" s="2"/>
      <c r="AB224" s="2"/>
      <c r="AC224" s="2"/>
      <c r="AD224" s="2"/>
      <c r="AE224" s="2"/>
      <c r="AF224" s="2"/>
      <c r="AG224" s="2"/>
      <c r="AH224" s="2"/>
      <c r="AI224" s="2"/>
    </row>
    <row r="225" spans="12:35" x14ac:dyDescent="0.2"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5"/>
      <c r="Y225" s="2"/>
      <c r="AA225" s="2"/>
      <c r="AB225" s="2"/>
      <c r="AC225" s="2"/>
      <c r="AD225" s="2"/>
      <c r="AE225" s="2"/>
      <c r="AF225" s="2"/>
      <c r="AG225" s="2"/>
      <c r="AH225" s="2"/>
      <c r="AI225" s="2"/>
    </row>
    <row r="226" spans="12:35" x14ac:dyDescent="0.2"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5"/>
      <c r="Y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spans="12:35" x14ac:dyDescent="0.2"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5"/>
      <c r="Y227" s="2"/>
      <c r="AA227" s="2"/>
      <c r="AB227" s="2"/>
      <c r="AC227" s="2"/>
      <c r="AD227" s="2"/>
      <c r="AE227" s="2"/>
      <c r="AF227" s="2"/>
      <c r="AG227" s="2"/>
      <c r="AH227" s="2"/>
      <c r="AI227" s="2"/>
    </row>
    <row r="228" spans="12:35" x14ac:dyDescent="0.2"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5"/>
      <c r="Y228" s="2"/>
      <c r="AA228" s="2"/>
      <c r="AB228" s="2"/>
      <c r="AC228" s="2"/>
      <c r="AD228" s="2"/>
      <c r="AE228" s="2"/>
      <c r="AF228" s="2"/>
      <c r="AG228" s="2"/>
      <c r="AH228" s="2"/>
      <c r="AI228" s="2"/>
    </row>
    <row r="229" spans="12:35" x14ac:dyDescent="0.2"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5"/>
      <c r="Y229" s="2"/>
      <c r="AA229" s="2"/>
      <c r="AB229" s="2"/>
      <c r="AC229" s="2"/>
      <c r="AD229" s="2"/>
      <c r="AE229" s="2"/>
      <c r="AF229" s="2"/>
      <c r="AG229" s="2"/>
      <c r="AH229" s="2"/>
      <c r="AI229" s="2"/>
    </row>
    <row r="230" spans="12:35" x14ac:dyDescent="0.2"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5"/>
      <c r="Y230" s="2"/>
      <c r="AA230" s="2"/>
      <c r="AB230" s="2"/>
      <c r="AC230" s="2"/>
      <c r="AD230" s="2"/>
      <c r="AE230" s="2"/>
      <c r="AF230" s="2"/>
      <c r="AG230" s="2"/>
      <c r="AH230" s="2"/>
      <c r="AI230" s="2"/>
    </row>
    <row r="231" spans="12:35" x14ac:dyDescent="0.2"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5"/>
      <c r="Y231" s="2"/>
      <c r="AA231" s="2"/>
      <c r="AB231" s="2"/>
      <c r="AC231" s="2"/>
      <c r="AD231" s="2"/>
      <c r="AE231" s="2"/>
      <c r="AF231" s="2"/>
      <c r="AG231" s="2"/>
      <c r="AH231" s="2"/>
      <c r="AI231" s="2"/>
    </row>
    <row r="232" spans="12:35" x14ac:dyDescent="0.2"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5"/>
      <c r="Y232" s="2"/>
      <c r="AA232" s="2"/>
      <c r="AB232" s="2"/>
      <c r="AC232" s="2"/>
      <c r="AD232" s="2"/>
      <c r="AE232" s="2"/>
      <c r="AF232" s="2"/>
      <c r="AG232" s="2"/>
      <c r="AH232" s="2"/>
      <c r="AI232" s="2"/>
    </row>
    <row r="233" spans="12:35" x14ac:dyDescent="0.2"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5"/>
      <c r="Y233" s="2"/>
      <c r="AA233" s="2"/>
      <c r="AB233" s="2"/>
      <c r="AC233" s="2"/>
      <c r="AD233" s="2"/>
      <c r="AE233" s="2"/>
      <c r="AF233" s="2"/>
      <c r="AG233" s="2"/>
      <c r="AH233" s="2"/>
      <c r="AI233" s="2"/>
    </row>
    <row r="234" spans="12:35" x14ac:dyDescent="0.2"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5"/>
      <c r="Y234" s="2"/>
      <c r="AA234" s="2"/>
      <c r="AB234" s="2"/>
      <c r="AC234" s="2"/>
      <c r="AD234" s="2"/>
      <c r="AE234" s="2"/>
      <c r="AF234" s="2"/>
      <c r="AG234" s="2"/>
      <c r="AH234" s="2"/>
      <c r="AI234" s="2"/>
    </row>
    <row r="235" spans="12:35" x14ac:dyDescent="0.2"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5"/>
      <c r="Y235" s="2"/>
      <c r="AA235" s="2"/>
      <c r="AB235" s="2"/>
      <c r="AC235" s="2"/>
      <c r="AD235" s="2"/>
      <c r="AE235" s="2"/>
      <c r="AF235" s="2"/>
      <c r="AG235" s="2"/>
      <c r="AH235" s="2"/>
      <c r="AI235" s="2"/>
    </row>
    <row r="236" spans="12:35" x14ac:dyDescent="0.2"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5"/>
      <c r="Y236" s="2"/>
      <c r="AA236" s="2"/>
      <c r="AB236" s="2"/>
      <c r="AC236" s="2"/>
      <c r="AD236" s="2"/>
      <c r="AE236" s="2"/>
      <c r="AF236" s="2"/>
      <c r="AG236" s="2"/>
      <c r="AH236" s="2"/>
      <c r="AI236" s="2"/>
    </row>
    <row r="237" spans="12:35" x14ac:dyDescent="0.2"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5"/>
      <c r="Y237" s="2"/>
      <c r="AA237" s="2"/>
      <c r="AB237" s="2"/>
      <c r="AC237" s="2"/>
      <c r="AD237" s="2"/>
      <c r="AE237" s="2"/>
      <c r="AF237" s="2"/>
      <c r="AG237" s="2"/>
      <c r="AH237" s="2"/>
      <c r="AI237" s="2"/>
    </row>
    <row r="238" spans="12:35" x14ac:dyDescent="0.2"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5"/>
      <c r="Y238" s="2"/>
      <c r="AA238" s="2"/>
      <c r="AB238" s="2"/>
      <c r="AC238" s="2"/>
      <c r="AD238" s="2"/>
      <c r="AE238" s="2"/>
      <c r="AF238" s="2"/>
      <c r="AG238" s="2"/>
      <c r="AH238" s="2"/>
      <c r="AI238" s="2"/>
    </row>
    <row r="239" spans="12:35" x14ac:dyDescent="0.2"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5"/>
      <c r="Y239" s="2"/>
      <c r="AA239" s="2"/>
      <c r="AB239" s="2"/>
      <c r="AC239" s="2"/>
      <c r="AD239" s="2"/>
      <c r="AE239" s="2"/>
      <c r="AF239" s="2"/>
      <c r="AG239" s="2"/>
      <c r="AH239" s="2"/>
      <c r="AI239" s="2"/>
    </row>
    <row r="240" spans="12:35" x14ac:dyDescent="0.2"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5"/>
      <c r="Y240" s="2"/>
      <c r="AA240" s="2"/>
      <c r="AB240" s="2"/>
      <c r="AC240" s="2"/>
      <c r="AD240" s="2"/>
      <c r="AE240" s="2"/>
      <c r="AF240" s="2"/>
      <c r="AG240" s="2"/>
      <c r="AH240" s="2"/>
      <c r="AI240" s="2"/>
    </row>
    <row r="241" spans="12:35" x14ac:dyDescent="0.2"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5"/>
      <c r="Y241" s="2"/>
      <c r="AA241" s="2"/>
      <c r="AB241" s="2"/>
      <c r="AC241" s="2"/>
      <c r="AD241" s="2"/>
      <c r="AE241" s="2"/>
      <c r="AF241" s="2"/>
      <c r="AG241" s="2"/>
      <c r="AH241" s="2"/>
      <c r="AI241" s="2"/>
    </row>
    <row r="242" spans="12:35" x14ac:dyDescent="0.2"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5"/>
      <c r="Y242" s="2"/>
      <c r="AA242" s="2"/>
      <c r="AB242" s="2"/>
      <c r="AC242" s="2"/>
      <c r="AD242" s="2"/>
      <c r="AE242" s="2"/>
      <c r="AF242" s="2"/>
      <c r="AG242" s="2"/>
      <c r="AH242" s="2"/>
      <c r="AI242" s="2"/>
    </row>
    <row r="243" spans="12:35" x14ac:dyDescent="0.2"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5"/>
      <c r="Y243" s="2"/>
      <c r="AA243" s="2"/>
      <c r="AB243" s="2"/>
      <c r="AC243" s="2"/>
      <c r="AD243" s="2"/>
      <c r="AE243" s="2"/>
      <c r="AF243" s="2"/>
      <c r="AG243" s="2"/>
      <c r="AH243" s="2"/>
      <c r="AI243" s="2"/>
    </row>
    <row r="244" spans="12:35" x14ac:dyDescent="0.2"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5"/>
      <c r="Y244" s="2"/>
      <c r="AA244" s="2"/>
      <c r="AB244" s="2"/>
      <c r="AC244" s="2"/>
      <c r="AD244" s="2"/>
      <c r="AE244" s="2"/>
      <c r="AF244" s="2"/>
      <c r="AG244" s="2"/>
      <c r="AH244" s="2"/>
      <c r="AI244" s="2"/>
    </row>
    <row r="245" spans="12:35" x14ac:dyDescent="0.2"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5"/>
      <c r="Y245" s="2"/>
      <c r="AA245" s="2"/>
      <c r="AB245" s="2"/>
      <c r="AC245" s="2"/>
      <c r="AD245" s="2"/>
      <c r="AE245" s="2"/>
      <c r="AF245" s="2"/>
      <c r="AG245" s="2"/>
      <c r="AH245" s="2"/>
      <c r="AI245" s="2"/>
    </row>
    <row r="246" spans="12:35" x14ac:dyDescent="0.2"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5"/>
      <c r="Y246" s="2"/>
      <c r="AA246" s="2"/>
      <c r="AB246" s="2"/>
      <c r="AC246" s="2"/>
      <c r="AD246" s="2"/>
      <c r="AE246" s="2"/>
      <c r="AF246" s="2"/>
      <c r="AG246" s="2"/>
      <c r="AH246" s="2"/>
      <c r="AI246" s="2"/>
    </row>
    <row r="247" spans="12:35" x14ac:dyDescent="0.2"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5"/>
      <c r="Y247" s="2"/>
      <c r="AA247" s="2"/>
      <c r="AB247" s="2"/>
      <c r="AC247" s="2"/>
      <c r="AD247" s="2"/>
      <c r="AE247" s="2"/>
      <c r="AF247" s="2"/>
      <c r="AG247" s="2"/>
      <c r="AH247" s="2"/>
      <c r="AI247" s="2"/>
    </row>
    <row r="248" spans="12:35" x14ac:dyDescent="0.2"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5"/>
      <c r="Y248" s="2"/>
      <c r="AA248" s="2"/>
      <c r="AB248" s="2"/>
      <c r="AC248" s="2"/>
      <c r="AD248" s="2"/>
      <c r="AE248" s="2"/>
      <c r="AF248" s="2"/>
      <c r="AG248" s="2"/>
      <c r="AH248" s="2"/>
      <c r="AI248" s="2"/>
    </row>
    <row r="249" spans="12:35" x14ac:dyDescent="0.2"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5"/>
      <c r="Y249" s="2"/>
      <c r="AA249" s="2"/>
      <c r="AB249" s="2"/>
      <c r="AC249" s="2"/>
      <c r="AD249" s="2"/>
      <c r="AE249" s="2"/>
      <c r="AF249" s="2"/>
      <c r="AG249" s="2"/>
      <c r="AH249" s="2"/>
      <c r="AI249" s="2"/>
    </row>
    <row r="250" spans="12:35" x14ac:dyDescent="0.2"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5"/>
      <c r="Y250" s="2"/>
      <c r="AA250" s="2"/>
      <c r="AB250" s="2"/>
      <c r="AC250" s="2"/>
      <c r="AD250" s="2"/>
      <c r="AE250" s="2"/>
      <c r="AF250" s="2"/>
      <c r="AG250" s="2"/>
      <c r="AH250" s="2"/>
      <c r="AI250" s="2"/>
    </row>
    <row r="251" spans="12:35" x14ac:dyDescent="0.2"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5"/>
      <c r="Y251" s="2"/>
      <c r="AA251" s="2"/>
      <c r="AB251" s="2"/>
      <c r="AC251" s="2"/>
      <c r="AD251" s="2"/>
      <c r="AE251" s="2"/>
      <c r="AF251" s="2"/>
      <c r="AG251" s="2"/>
      <c r="AH251" s="2"/>
      <c r="AI251" s="2"/>
    </row>
    <row r="252" spans="12:35" x14ac:dyDescent="0.2"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5"/>
      <c r="Y252" s="2"/>
      <c r="AA252" s="2"/>
      <c r="AB252" s="2"/>
      <c r="AC252" s="2"/>
      <c r="AD252" s="2"/>
      <c r="AE252" s="2"/>
      <c r="AF252" s="2"/>
      <c r="AG252" s="2"/>
      <c r="AH252" s="2"/>
      <c r="AI252" s="2"/>
    </row>
    <row r="253" spans="12:35" x14ac:dyDescent="0.2"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5"/>
      <c r="Y253" s="2"/>
      <c r="AA253" s="2"/>
      <c r="AB253" s="2"/>
      <c r="AC253" s="2"/>
      <c r="AD253" s="2"/>
      <c r="AE253" s="2"/>
      <c r="AF253" s="2"/>
      <c r="AG253" s="2"/>
      <c r="AH253" s="2"/>
      <c r="AI253" s="2"/>
    </row>
    <row r="254" spans="12:35" x14ac:dyDescent="0.2"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5"/>
      <c r="Y254" s="2"/>
      <c r="AA254" s="2"/>
      <c r="AB254" s="2"/>
      <c r="AC254" s="2"/>
      <c r="AD254" s="2"/>
      <c r="AE254" s="2"/>
      <c r="AF254" s="2"/>
      <c r="AG254" s="2"/>
      <c r="AH254" s="2"/>
      <c r="AI254" s="2"/>
    </row>
    <row r="255" spans="12:35" x14ac:dyDescent="0.2"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5"/>
      <c r="Y255" s="2"/>
      <c r="AA255" s="2"/>
      <c r="AB255" s="2"/>
      <c r="AC255" s="2"/>
      <c r="AD255" s="2"/>
      <c r="AE255" s="2"/>
      <c r="AF255" s="2"/>
      <c r="AG255" s="2"/>
      <c r="AH255" s="2"/>
      <c r="AI255" s="2"/>
    </row>
    <row r="256" spans="12:35" x14ac:dyDescent="0.2"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5"/>
      <c r="Y256" s="2"/>
      <c r="AA256" s="2"/>
      <c r="AB256" s="2"/>
      <c r="AC256" s="2"/>
      <c r="AD256" s="2"/>
      <c r="AE256" s="2"/>
      <c r="AF256" s="2"/>
      <c r="AG256" s="2"/>
      <c r="AH256" s="2"/>
      <c r="AI256" s="2"/>
    </row>
    <row r="257" spans="12:35" x14ac:dyDescent="0.2"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5"/>
      <c r="Y257" s="2"/>
      <c r="AA257" s="2"/>
      <c r="AB257" s="2"/>
      <c r="AC257" s="2"/>
      <c r="AD257" s="2"/>
      <c r="AE257" s="2"/>
      <c r="AF257" s="2"/>
      <c r="AG257" s="2"/>
      <c r="AH257" s="2"/>
      <c r="AI257" s="2"/>
    </row>
    <row r="258" spans="12:35" x14ac:dyDescent="0.2"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5"/>
      <c r="Y258" s="2"/>
      <c r="AA258" s="2"/>
      <c r="AB258" s="2"/>
      <c r="AC258" s="2"/>
      <c r="AD258" s="2"/>
      <c r="AE258" s="2"/>
      <c r="AF258" s="2"/>
      <c r="AG258" s="2"/>
      <c r="AH258" s="2"/>
      <c r="AI258" s="2"/>
    </row>
    <row r="259" spans="12:35" x14ac:dyDescent="0.2"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5"/>
      <c r="Y259" s="2"/>
      <c r="AA259" s="2"/>
      <c r="AB259" s="2"/>
      <c r="AC259" s="2"/>
      <c r="AD259" s="2"/>
      <c r="AE259" s="2"/>
      <c r="AF259" s="2"/>
      <c r="AG259" s="2"/>
      <c r="AH259" s="2"/>
      <c r="AI259" s="2"/>
    </row>
    <row r="260" spans="12:35" x14ac:dyDescent="0.2"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5"/>
      <c r="Y260" s="2"/>
      <c r="AA260" s="2"/>
      <c r="AB260" s="2"/>
      <c r="AC260" s="2"/>
      <c r="AD260" s="2"/>
      <c r="AE260" s="2"/>
      <c r="AF260" s="2"/>
      <c r="AG260" s="2"/>
      <c r="AH260" s="2"/>
      <c r="AI260" s="2"/>
    </row>
    <row r="261" spans="12:35" x14ac:dyDescent="0.2"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5"/>
      <c r="Y261" s="2"/>
      <c r="AA261" s="2"/>
      <c r="AB261" s="2"/>
      <c r="AC261" s="2"/>
      <c r="AD261" s="2"/>
      <c r="AE261" s="2"/>
      <c r="AF261" s="2"/>
      <c r="AG261" s="2"/>
      <c r="AH261" s="2"/>
      <c r="AI261" s="2"/>
    </row>
    <row r="262" spans="12:35" x14ac:dyDescent="0.2"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5"/>
      <c r="Y262" s="2"/>
      <c r="AA262" s="2"/>
      <c r="AB262" s="2"/>
      <c r="AC262" s="2"/>
      <c r="AD262" s="2"/>
      <c r="AE262" s="2"/>
      <c r="AF262" s="2"/>
      <c r="AG262" s="2"/>
      <c r="AH262" s="2"/>
      <c r="AI262" s="2"/>
    </row>
    <row r="263" spans="12:35" x14ac:dyDescent="0.2"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5"/>
      <c r="Y263" s="2"/>
      <c r="AA263" s="2"/>
      <c r="AB263" s="2"/>
      <c r="AC263" s="2"/>
      <c r="AD263" s="2"/>
      <c r="AE263" s="2"/>
      <c r="AF263" s="2"/>
      <c r="AG263" s="2"/>
      <c r="AH263" s="2"/>
      <c r="AI263" s="2"/>
    </row>
    <row r="264" spans="12:35" x14ac:dyDescent="0.2"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5"/>
      <c r="Y264" s="2"/>
      <c r="AA264" s="2"/>
      <c r="AB264" s="2"/>
      <c r="AC264" s="2"/>
      <c r="AD264" s="2"/>
      <c r="AE264" s="2"/>
      <c r="AF264" s="2"/>
      <c r="AG264" s="2"/>
      <c r="AH264" s="2"/>
      <c r="AI264" s="2"/>
    </row>
    <row r="265" spans="12:35" x14ac:dyDescent="0.2"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5"/>
      <c r="Y265" s="2"/>
      <c r="AA265" s="2"/>
      <c r="AB265" s="2"/>
      <c r="AC265" s="2"/>
      <c r="AD265" s="2"/>
      <c r="AE265" s="2"/>
      <c r="AF265" s="2"/>
      <c r="AG265" s="2"/>
      <c r="AH265" s="2"/>
      <c r="AI265" s="2"/>
    </row>
    <row r="266" spans="12:35" x14ac:dyDescent="0.2"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5"/>
      <c r="Y266" s="2"/>
      <c r="AA266" s="2"/>
      <c r="AB266" s="2"/>
      <c r="AC266" s="2"/>
      <c r="AD266" s="2"/>
      <c r="AE266" s="2"/>
      <c r="AF266" s="2"/>
      <c r="AG266" s="2"/>
      <c r="AH266" s="2"/>
      <c r="AI266" s="2"/>
    </row>
    <row r="267" spans="12:35" x14ac:dyDescent="0.2"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5"/>
      <c r="Y267" s="2"/>
      <c r="AA267" s="2"/>
      <c r="AB267" s="2"/>
      <c r="AC267" s="2"/>
      <c r="AD267" s="2"/>
      <c r="AE267" s="2"/>
      <c r="AF267" s="2"/>
      <c r="AG267" s="2"/>
      <c r="AH267" s="2"/>
      <c r="AI267" s="2"/>
    </row>
    <row r="268" spans="12:35" x14ac:dyDescent="0.2"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5"/>
      <c r="Y268" s="2"/>
      <c r="AA268" s="2"/>
      <c r="AB268" s="2"/>
      <c r="AC268" s="2"/>
      <c r="AD268" s="2"/>
      <c r="AE268" s="2"/>
      <c r="AF268" s="2"/>
      <c r="AG268" s="2"/>
      <c r="AH268" s="2"/>
      <c r="AI268" s="2"/>
    </row>
    <row r="269" spans="12:35" x14ac:dyDescent="0.2"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5"/>
      <c r="Y269" s="2"/>
      <c r="AA269" s="2"/>
      <c r="AB269" s="2"/>
      <c r="AC269" s="2"/>
      <c r="AD269" s="2"/>
      <c r="AE269" s="2"/>
      <c r="AF269" s="2"/>
      <c r="AG269" s="2"/>
      <c r="AH269" s="2"/>
      <c r="AI269" s="2"/>
    </row>
    <row r="270" spans="12:35" x14ac:dyDescent="0.2"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5"/>
      <c r="Y270" s="2"/>
      <c r="AA270" s="2"/>
      <c r="AB270" s="2"/>
      <c r="AC270" s="2"/>
      <c r="AD270" s="2"/>
      <c r="AE270" s="2"/>
      <c r="AF270" s="2"/>
      <c r="AG270" s="2"/>
      <c r="AH270" s="2"/>
      <c r="AI270" s="2"/>
    </row>
    <row r="271" spans="12:35" x14ac:dyDescent="0.2"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5"/>
      <c r="Y271" s="2"/>
      <c r="AA271" s="2"/>
      <c r="AB271" s="2"/>
      <c r="AC271" s="2"/>
      <c r="AD271" s="2"/>
      <c r="AE271" s="2"/>
      <c r="AF271" s="2"/>
      <c r="AG271" s="2"/>
      <c r="AH271" s="2"/>
      <c r="AI271" s="2"/>
    </row>
    <row r="272" spans="12:35" x14ac:dyDescent="0.2"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5"/>
      <c r="Y272" s="2"/>
      <c r="AA272" s="2"/>
      <c r="AB272" s="2"/>
      <c r="AC272" s="2"/>
      <c r="AD272" s="2"/>
      <c r="AE272" s="2"/>
      <c r="AF272" s="2"/>
      <c r="AG272" s="2"/>
      <c r="AH272" s="2"/>
      <c r="AI272" s="2"/>
    </row>
    <row r="273" spans="12:35" x14ac:dyDescent="0.2"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5"/>
      <c r="Y273" s="2"/>
      <c r="AA273" s="2"/>
      <c r="AB273" s="2"/>
      <c r="AC273" s="2"/>
      <c r="AD273" s="2"/>
      <c r="AE273" s="2"/>
      <c r="AF273" s="2"/>
      <c r="AG273" s="2"/>
      <c r="AH273" s="2"/>
      <c r="AI273" s="2"/>
    </row>
    <row r="274" spans="12:35" x14ac:dyDescent="0.2"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5"/>
      <c r="Y274" s="2"/>
      <c r="AA274" s="2"/>
      <c r="AB274" s="2"/>
      <c r="AC274" s="2"/>
      <c r="AD274" s="2"/>
      <c r="AE274" s="2"/>
      <c r="AF274" s="2"/>
      <c r="AG274" s="2"/>
      <c r="AH274" s="2"/>
      <c r="AI274" s="2"/>
    </row>
    <row r="275" spans="12:35" x14ac:dyDescent="0.2"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5"/>
      <c r="Y275" s="2"/>
      <c r="AA275" s="2"/>
      <c r="AB275" s="2"/>
      <c r="AC275" s="2"/>
      <c r="AD275" s="2"/>
      <c r="AE275" s="2"/>
      <c r="AF275" s="2"/>
      <c r="AG275" s="2"/>
      <c r="AH275" s="2"/>
      <c r="AI275" s="2"/>
    </row>
    <row r="276" spans="12:35" x14ac:dyDescent="0.2"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5"/>
      <c r="Y276" s="2"/>
      <c r="AA276" s="2"/>
      <c r="AB276" s="2"/>
      <c r="AC276" s="2"/>
      <c r="AD276" s="2"/>
      <c r="AE276" s="2"/>
      <c r="AF276" s="2"/>
      <c r="AG276" s="2"/>
      <c r="AH276" s="2"/>
      <c r="AI276" s="2"/>
    </row>
    <row r="277" spans="12:35" x14ac:dyDescent="0.2"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5"/>
      <c r="Y277" s="2"/>
      <c r="AA277" s="2"/>
      <c r="AB277" s="2"/>
      <c r="AC277" s="2"/>
      <c r="AD277" s="2"/>
      <c r="AE277" s="2"/>
      <c r="AF277" s="2"/>
      <c r="AG277" s="2"/>
      <c r="AH277" s="2"/>
      <c r="AI277" s="2"/>
    </row>
    <row r="278" spans="12:35" x14ac:dyDescent="0.2"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5"/>
      <c r="Y278" s="2"/>
      <c r="AA278" s="2"/>
      <c r="AB278" s="2"/>
      <c r="AC278" s="2"/>
      <c r="AD278" s="2"/>
      <c r="AE278" s="2"/>
      <c r="AF278" s="2"/>
      <c r="AG278" s="2"/>
      <c r="AH278" s="2"/>
      <c r="AI278" s="2"/>
    </row>
    <row r="279" spans="12:35" x14ac:dyDescent="0.2"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5"/>
      <c r="Y279" s="2"/>
      <c r="AA279" s="2"/>
      <c r="AB279" s="2"/>
      <c r="AC279" s="2"/>
      <c r="AD279" s="2"/>
      <c r="AE279" s="2"/>
      <c r="AF279" s="2"/>
      <c r="AG279" s="2"/>
      <c r="AH279" s="2"/>
      <c r="AI279" s="2"/>
    </row>
    <row r="280" spans="12:35" x14ac:dyDescent="0.2"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5"/>
      <c r="Y280" s="2"/>
      <c r="AA280" s="2"/>
      <c r="AB280" s="2"/>
      <c r="AC280" s="2"/>
      <c r="AD280" s="2"/>
      <c r="AE280" s="2"/>
      <c r="AF280" s="2"/>
      <c r="AG280" s="2"/>
      <c r="AH280" s="2"/>
      <c r="AI280" s="2"/>
    </row>
    <row r="281" spans="12:35" x14ac:dyDescent="0.2"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5"/>
      <c r="Y281" s="2"/>
      <c r="AA281" s="2"/>
      <c r="AB281" s="2"/>
      <c r="AC281" s="2"/>
      <c r="AD281" s="2"/>
      <c r="AE281" s="2"/>
      <c r="AF281" s="2"/>
      <c r="AG281" s="2"/>
      <c r="AH281" s="2"/>
      <c r="AI281" s="2"/>
    </row>
    <row r="282" spans="12:35" x14ac:dyDescent="0.2"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5"/>
      <c r="Y282" s="2"/>
      <c r="AA282" s="2"/>
      <c r="AB282" s="2"/>
      <c r="AC282" s="2"/>
      <c r="AD282" s="2"/>
      <c r="AE282" s="2"/>
      <c r="AF282" s="2"/>
      <c r="AG282" s="2"/>
      <c r="AH282" s="2"/>
      <c r="AI282" s="2"/>
    </row>
    <row r="283" spans="12:35" x14ac:dyDescent="0.2"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5"/>
      <c r="Y283" s="2"/>
      <c r="AA283" s="2"/>
      <c r="AB283" s="2"/>
      <c r="AC283" s="2"/>
      <c r="AD283" s="2"/>
      <c r="AE283" s="2"/>
      <c r="AF283" s="2"/>
      <c r="AG283" s="2"/>
      <c r="AH283" s="2"/>
      <c r="AI283" s="2"/>
    </row>
    <row r="284" spans="12:35" x14ac:dyDescent="0.2"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5"/>
      <c r="Y284" s="2"/>
      <c r="AA284" s="2"/>
      <c r="AB284" s="2"/>
      <c r="AC284" s="2"/>
      <c r="AD284" s="2"/>
      <c r="AE284" s="2"/>
      <c r="AF284" s="2"/>
      <c r="AG284" s="2"/>
      <c r="AH284" s="2"/>
      <c r="AI284" s="2"/>
    </row>
    <row r="285" spans="12:35" x14ac:dyDescent="0.2"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5"/>
      <c r="Y285" s="2"/>
      <c r="AA285" s="2"/>
      <c r="AB285" s="2"/>
      <c r="AC285" s="2"/>
      <c r="AD285" s="2"/>
      <c r="AE285" s="2"/>
      <c r="AF285" s="2"/>
      <c r="AG285" s="2"/>
      <c r="AH285" s="2"/>
      <c r="AI285" s="2"/>
    </row>
    <row r="286" spans="12:35" x14ac:dyDescent="0.2"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5"/>
      <c r="Y286" s="2"/>
      <c r="AA286" s="2"/>
      <c r="AB286" s="2"/>
      <c r="AC286" s="2"/>
      <c r="AD286" s="2"/>
      <c r="AE286" s="2"/>
      <c r="AF286" s="2"/>
      <c r="AG286" s="2"/>
      <c r="AH286" s="2"/>
      <c r="AI286" s="2"/>
    </row>
    <row r="287" spans="12:35" x14ac:dyDescent="0.2"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5"/>
      <c r="Y287" s="2"/>
      <c r="AA287" s="2"/>
      <c r="AB287" s="2"/>
      <c r="AC287" s="2"/>
      <c r="AD287" s="2"/>
      <c r="AE287" s="2"/>
      <c r="AF287" s="2"/>
      <c r="AG287" s="2"/>
      <c r="AH287" s="2"/>
      <c r="AI287" s="2"/>
    </row>
    <row r="288" spans="12:35" x14ac:dyDescent="0.2"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5"/>
      <c r="Y288" s="2"/>
      <c r="AA288" s="2"/>
      <c r="AB288" s="2"/>
      <c r="AC288" s="2"/>
      <c r="AD288" s="2"/>
      <c r="AE288" s="2"/>
      <c r="AF288" s="2"/>
      <c r="AG288" s="2"/>
      <c r="AH288" s="2"/>
      <c r="AI288" s="2"/>
    </row>
    <row r="289" spans="12:35" x14ac:dyDescent="0.2"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5"/>
      <c r="Y289" s="2"/>
      <c r="AA289" s="2"/>
      <c r="AB289" s="2"/>
      <c r="AC289" s="2"/>
      <c r="AD289" s="2"/>
      <c r="AE289" s="2"/>
      <c r="AF289" s="2"/>
      <c r="AG289" s="2"/>
      <c r="AH289" s="2"/>
      <c r="AI289" s="2"/>
    </row>
    <row r="290" spans="12:35" x14ac:dyDescent="0.2"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5"/>
      <c r="Y290" s="2"/>
      <c r="AA290" s="2"/>
      <c r="AB290" s="2"/>
      <c r="AC290" s="2"/>
      <c r="AD290" s="2"/>
      <c r="AE290" s="2"/>
      <c r="AF290" s="2"/>
      <c r="AG290" s="2"/>
      <c r="AH290" s="2"/>
      <c r="AI290" s="2"/>
    </row>
    <row r="291" spans="12:35" x14ac:dyDescent="0.2"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5"/>
      <c r="Y291" s="2"/>
      <c r="AA291" s="2"/>
      <c r="AB291" s="2"/>
      <c r="AC291" s="2"/>
      <c r="AD291" s="2"/>
      <c r="AE291" s="2"/>
      <c r="AF291" s="2"/>
      <c r="AG291" s="2"/>
      <c r="AH291" s="2"/>
      <c r="AI291" s="2"/>
    </row>
    <row r="292" spans="12:35" x14ac:dyDescent="0.2"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5"/>
      <c r="Y292" s="2"/>
      <c r="AA292" s="2"/>
      <c r="AB292" s="2"/>
      <c r="AC292" s="2"/>
      <c r="AD292" s="2"/>
      <c r="AE292" s="2"/>
      <c r="AF292" s="2"/>
      <c r="AG292" s="2"/>
      <c r="AH292" s="2"/>
      <c r="AI292" s="2"/>
    </row>
    <row r="293" spans="12:35" x14ac:dyDescent="0.2"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5"/>
      <c r="Y293" s="2"/>
      <c r="AA293" s="2"/>
      <c r="AB293" s="2"/>
      <c r="AC293" s="2"/>
      <c r="AD293" s="2"/>
      <c r="AE293" s="2"/>
      <c r="AF293" s="2"/>
      <c r="AG293" s="2"/>
      <c r="AH293" s="2"/>
      <c r="AI293" s="2"/>
    </row>
    <row r="294" spans="12:35" x14ac:dyDescent="0.2"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5"/>
      <c r="Y294" s="2"/>
      <c r="AA294" s="2"/>
      <c r="AB294" s="2"/>
      <c r="AC294" s="2"/>
      <c r="AD294" s="2"/>
      <c r="AE294" s="2"/>
      <c r="AF294" s="2"/>
      <c r="AG294" s="2"/>
      <c r="AH294" s="2"/>
      <c r="AI294" s="2"/>
    </row>
    <row r="295" spans="12:35" x14ac:dyDescent="0.2"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5"/>
      <c r="Y295" s="2"/>
      <c r="AA295" s="2"/>
      <c r="AB295" s="2"/>
      <c r="AC295" s="2"/>
      <c r="AD295" s="2"/>
      <c r="AE295" s="2"/>
      <c r="AF295" s="2"/>
      <c r="AG295" s="2"/>
      <c r="AH295" s="2"/>
      <c r="AI295" s="2"/>
    </row>
    <row r="296" spans="12:35" x14ac:dyDescent="0.2"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5"/>
      <c r="Y296" s="2"/>
      <c r="AA296" s="2"/>
      <c r="AB296" s="2"/>
      <c r="AC296" s="2"/>
      <c r="AD296" s="2"/>
      <c r="AE296" s="2"/>
      <c r="AF296" s="2"/>
      <c r="AG296" s="2"/>
      <c r="AH296" s="2"/>
      <c r="AI296" s="2"/>
    </row>
    <row r="297" spans="12:35" x14ac:dyDescent="0.2"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5"/>
      <c r="Y297" s="2"/>
      <c r="AA297" s="2"/>
      <c r="AB297" s="2"/>
      <c r="AC297" s="2"/>
      <c r="AD297" s="2"/>
      <c r="AE297" s="2"/>
      <c r="AF297" s="2"/>
      <c r="AG297" s="2"/>
      <c r="AH297" s="2"/>
      <c r="AI297" s="2"/>
    </row>
    <row r="298" spans="12:35" x14ac:dyDescent="0.2"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5"/>
      <c r="Y298" s="2"/>
      <c r="AA298" s="2"/>
      <c r="AB298" s="2"/>
      <c r="AC298" s="2"/>
      <c r="AD298" s="2"/>
      <c r="AE298" s="2"/>
      <c r="AF298" s="2"/>
      <c r="AG298" s="2"/>
      <c r="AH298" s="2"/>
      <c r="AI298" s="2"/>
    </row>
    <row r="299" spans="12:35" x14ac:dyDescent="0.2"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5"/>
      <c r="Y299" s="2"/>
      <c r="AA299" s="2"/>
      <c r="AB299" s="2"/>
      <c r="AC299" s="2"/>
      <c r="AD299" s="2"/>
      <c r="AE299" s="2"/>
      <c r="AF299" s="2"/>
      <c r="AG299" s="2"/>
      <c r="AH299" s="2"/>
      <c r="AI299" s="2"/>
    </row>
    <row r="300" spans="12:35" x14ac:dyDescent="0.2"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5"/>
      <c r="Y300" s="2"/>
      <c r="AA300" s="2"/>
      <c r="AB300" s="2"/>
      <c r="AC300" s="2"/>
      <c r="AD300" s="2"/>
      <c r="AE300" s="2"/>
      <c r="AF300" s="2"/>
      <c r="AG300" s="2"/>
      <c r="AH300" s="2"/>
      <c r="AI300" s="2"/>
    </row>
    <row r="301" spans="12:35" x14ac:dyDescent="0.2"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5"/>
      <c r="Y301" s="2"/>
      <c r="AA301" s="2"/>
      <c r="AB301" s="2"/>
      <c r="AC301" s="2"/>
      <c r="AD301" s="2"/>
      <c r="AE301" s="2"/>
      <c r="AF301" s="2"/>
      <c r="AG301" s="2"/>
      <c r="AH301" s="2"/>
      <c r="AI301" s="2"/>
    </row>
    <row r="302" spans="12:35" x14ac:dyDescent="0.2"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5"/>
      <c r="Y302" s="2"/>
      <c r="AA302" s="2"/>
      <c r="AB302" s="2"/>
      <c r="AC302" s="2"/>
      <c r="AD302" s="2"/>
      <c r="AE302" s="2"/>
      <c r="AF302" s="2"/>
      <c r="AG302" s="2"/>
      <c r="AH302" s="2"/>
      <c r="AI302" s="2"/>
    </row>
    <row r="303" spans="12:35" x14ac:dyDescent="0.2"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5"/>
      <c r="Y303" s="2"/>
      <c r="AA303" s="2"/>
      <c r="AB303" s="2"/>
      <c r="AC303" s="2"/>
      <c r="AD303" s="2"/>
      <c r="AE303" s="2"/>
      <c r="AF303" s="2"/>
      <c r="AG303" s="2"/>
      <c r="AH303" s="2"/>
      <c r="AI303" s="2"/>
    </row>
    <row r="304" spans="12:35" x14ac:dyDescent="0.2"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5"/>
      <c r="Y304" s="2"/>
      <c r="AA304" s="2"/>
      <c r="AB304" s="2"/>
      <c r="AC304" s="2"/>
      <c r="AD304" s="2"/>
      <c r="AE304" s="2"/>
      <c r="AF304" s="2"/>
      <c r="AG304" s="2"/>
      <c r="AH304" s="2"/>
      <c r="AI304" s="2"/>
    </row>
    <row r="305" spans="12:35" x14ac:dyDescent="0.2"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5"/>
      <c r="Y305" s="2"/>
      <c r="AA305" s="2"/>
      <c r="AB305" s="2"/>
      <c r="AC305" s="2"/>
      <c r="AD305" s="2"/>
      <c r="AE305" s="2"/>
      <c r="AF305" s="2"/>
      <c r="AG305" s="2"/>
      <c r="AH305" s="2"/>
      <c r="AI305" s="2"/>
    </row>
    <row r="306" spans="12:35" x14ac:dyDescent="0.2"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5"/>
      <c r="Y306" s="2"/>
      <c r="AA306" s="2"/>
      <c r="AB306" s="2"/>
      <c r="AC306" s="2"/>
      <c r="AD306" s="2"/>
      <c r="AE306" s="2"/>
      <c r="AF306" s="2"/>
      <c r="AG306" s="2"/>
      <c r="AH306" s="2"/>
      <c r="AI306" s="2"/>
    </row>
    <row r="307" spans="12:35" x14ac:dyDescent="0.2"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5"/>
      <c r="Y307" s="2"/>
      <c r="AA307" s="2"/>
      <c r="AB307" s="2"/>
      <c r="AC307" s="2"/>
      <c r="AD307" s="2"/>
      <c r="AE307" s="2"/>
      <c r="AF307" s="2"/>
      <c r="AG307" s="2"/>
      <c r="AH307" s="2"/>
      <c r="AI307" s="2"/>
    </row>
    <row r="308" spans="12:35" x14ac:dyDescent="0.2"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5"/>
      <c r="Y308" s="2"/>
      <c r="AA308" s="2"/>
      <c r="AB308" s="2"/>
      <c r="AC308" s="2"/>
      <c r="AD308" s="2"/>
      <c r="AE308" s="2"/>
      <c r="AF308" s="2"/>
      <c r="AG308" s="2"/>
      <c r="AH308" s="2"/>
      <c r="AI308" s="2"/>
    </row>
    <row r="309" spans="12:35" x14ac:dyDescent="0.2"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5"/>
      <c r="Y309" s="2"/>
      <c r="AA309" s="2"/>
      <c r="AB309" s="2"/>
      <c r="AC309" s="2"/>
      <c r="AD309" s="2"/>
      <c r="AE309" s="2"/>
      <c r="AF309" s="2"/>
      <c r="AG309" s="2"/>
      <c r="AH309" s="2"/>
      <c r="AI309" s="2"/>
    </row>
    <row r="310" spans="12:35" x14ac:dyDescent="0.2"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5"/>
      <c r="Y310" s="2"/>
      <c r="AA310" s="2"/>
      <c r="AB310" s="2"/>
      <c r="AC310" s="2"/>
      <c r="AD310" s="2"/>
      <c r="AE310" s="2"/>
      <c r="AF310" s="2"/>
      <c r="AG310" s="2"/>
      <c r="AH310" s="2"/>
      <c r="AI310" s="2"/>
    </row>
    <row r="311" spans="12:35" x14ac:dyDescent="0.2"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5"/>
      <c r="Y311" s="2"/>
      <c r="AA311" s="2"/>
      <c r="AB311" s="2"/>
      <c r="AC311" s="2"/>
      <c r="AD311" s="2"/>
      <c r="AE311" s="2"/>
      <c r="AF311" s="2"/>
      <c r="AG311" s="2"/>
      <c r="AH311" s="2"/>
      <c r="AI311" s="2"/>
    </row>
    <row r="312" spans="12:35" x14ac:dyDescent="0.2"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5"/>
      <c r="Y312" s="2"/>
      <c r="AA312" s="2"/>
      <c r="AB312" s="2"/>
      <c r="AC312" s="2"/>
      <c r="AD312" s="2"/>
      <c r="AE312" s="2"/>
      <c r="AF312" s="2"/>
      <c r="AG312" s="2"/>
      <c r="AH312" s="2"/>
      <c r="AI312" s="2"/>
    </row>
    <row r="313" spans="12:35" x14ac:dyDescent="0.2"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5"/>
      <c r="Y313" s="2"/>
      <c r="AA313" s="2"/>
      <c r="AB313" s="2"/>
      <c r="AC313" s="2"/>
      <c r="AD313" s="2"/>
      <c r="AE313" s="2"/>
      <c r="AF313" s="2"/>
      <c r="AG313" s="2"/>
      <c r="AH313" s="2"/>
      <c r="AI313" s="2"/>
    </row>
    <row r="314" spans="12:35" x14ac:dyDescent="0.2"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5"/>
      <c r="Y314" s="2"/>
      <c r="AA314" s="2"/>
      <c r="AB314" s="2"/>
      <c r="AC314" s="2"/>
      <c r="AD314" s="2"/>
      <c r="AE314" s="2"/>
      <c r="AF314" s="2"/>
      <c r="AG314" s="2"/>
      <c r="AH314" s="2"/>
      <c r="AI314" s="2"/>
    </row>
    <row r="315" spans="12:35" x14ac:dyDescent="0.2"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5"/>
      <c r="Y315" s="2"/>
      <c r="AA315" s="2"/>
      <c r="AB315" s="2"/>
      <c r="AC315" s="2"/>
      <c r="AD315" s="2"/>
      <c r="AE315" s="2"/>
      <c r="AF315" s="2"/>
      <c r="AG315" s="2"/>
      <c r="AH315" s="2"/>
      <c r="AI315" s="2"/>
    </row>
    <row r="316" spans="12:35" x14ac:dyDescent="0.2"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5"/>
      <c r="Y316" s="2"/>
      <c r="AA316" s="2"/>
      <c r="AB316" s="2"/>
      <c r="AC316" s="2"/>
      <c r="AD316" s="2"/>
      <c r="AE316" s="2"/>
      <c r="AF316" s="2"/>
      <c r="AG316" s="2"/>
      <c r="AH316" s="2"/>
      <c r="AI316" s="2"/>
    </row>
    <row r="317" spans="12:35" x14ac:dyDescent="0.2"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5"/>
      <c r="Y317" s="2"/>
      <c r="AA317" s="2"/>
      <c r="AB317" s="2"/>
      <c r="AC317" s="2"/>
      <c r="AD317" s="2"/>
      <c r="AE317" s="2"/>
      <c r="AF317" s="2"/>
      <c r="AG317" s="2"/>
      <c r="AH317" s="2"/>
      <c r="AI317" s="2"/>
    </row>
    <row r="318" spans="12:35" x14ac:dyDescent="0.2"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5"/>
      <c r="Y318" s="2"/>
      <c r="AA318" s="2"/>
      <c r="AB318" s="2"/>
      <c r="AC318" s="2"/>
      <c r="AD318" s="2"/>
      <c r="AE318" s="2"/>
      <c r="AF318" s="2"/>
      <c r="AG318" s="2"/>
      <c r="AH318" s="2"/>
      <c r="AI318" s="2"/>
    </row>
    <row r="319" spans="12:35" x14ac:dyDescent="0.2"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5"/>
      <c r="Y319" s="2"/>
      <c r="AA319" s="2"/>
      <c r="AB319" s="2"/>
      <c r="AC319" s="2"/>
      <c r="AD319" s="2"/>
      <c r="AE319" s="2"/>
      <c r="AF319" s="2"/>
      <c r="AG319" s="2"/>
      <c r="AH319" s="2"/>
      <c r="AI319" s="2"/>
    </row>
    <row r="320" spans="12:35" x14ac:dyDescent="0.2"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5"/>
      <c r="Y320" s="2"/>
      <c r="AA320" s="2"/>
      <c r="AB320" s="2"/>
      <c r="AC320" s="2"/>
      <c r="AD320" s="2"/>
      <c r="AE320" s="2"/>
      <c r="AF320" s="2"/>
      <c r="AG320" s="2"/>
      <c r="AH320" s="2"/>
      <c r="AI320" s="2"/>
    </row>
    <row r="321" spans="12:35" x14ac:dyDescent="0.2"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5"/>
      <c r="Y321" s="2"/>
      <c r="AA321" s="2"/>
      <c r="AB321" s="2"/>
      <c r="AC321" s="2"/>
      <c r="AD321" s="2"/>
      <c r="AE321" s="2"/>
      <c r="AF321" s="2"/>
      <c r="AG321" s="2"/>
      <c r="AH321" s="2"/>
      <c r="AI321" s="2"/>
    </row>
    <row r="322" spans="12:35" x14ac:dyDescent="0.2"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5"/>
      <c r="Y322" s="2"/>
      <c r="AA322" s="2"/>
      <c r="AB322" s="2"/>
      <c r="AC322" s="2"/>
      <c r="AD322" s="2"/>
      <c r="AE322" s="2"/>
      <c r="AF322" s="2"/>
      <c r="AG322" s="2"/>
      <c r="AH322" s="2"/>
      <c r="AI322" s="2"/>
    </row>
    <row r="323" spans="12:35" x14ac:dyDescent="0.2"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5"/>
      <c r="Y323" s="2"/>
      <c r="AA323" s="2"/>
      <c r="AB323" s="2"/>
      <c r="AC323" s="2"/>
      <c r="AD323" s="2"/>
      <c r="AE323" s="2"/>
      <c r="AF323" s="2"/>
      <c r="AG323" s="2"/>
      <c r="AH323" s="2"/>
      <c r="AI323" s="2"/>
    </row>
    <row r="324" spans="12:35" x14ac:dyDescent="0.2"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5"/>
      <c r="Y324" s="2"/>
      <c r="AA324" s="2"/>
      <c r="AB324" s="2"/>
      <c r="AC324" s="2"/>
      <c r="AD324" s="2"/>
      <c r="AE324" s="2"/>
      <c r="AF324" s="2"/>
      <c r="AG324" s="2"/>
      <c r="AH324" s="2"/>
      <c r="AI324" s="2"/>
    </row>
    <row r="325" spans="12:35" x14ac:dyDescent="0.2"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5"/>
      <c r="Y325" s="2"/>
      <c r="AA325" s="2"/>
      <c r="AB325" s="2"/>
      <c r="AC325" s="2"/>
      <c r="AD325" s="2"/>
      <c r="AE325" s="2"/>
      <c r="AF325" s="2"/>
      <c r="AG325" s="2"/>
      <c r="AH325" s="2"/>
      <c r="AI325" s="2"/>
    </row>
    <row r="326" spans="12:35" x14ac:dyDescent="0.2"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5"/>
      <c r="Y326" s="2"/>
      <c r="AA326" s="2"/>
      <c r="AB326" s="2"/>
      <c r="AC326" s="2"/>
      <c r="AD326" s="2"/>
      <c r="AE326" s="2"/>
      <c r="AF326" s="2"/>
      <c r="AG326" s="2"/>
      <c r="AH326" s="2"/>
      <c r="AI326" s="2"/>
    </row>
    <row r="327" spans="12:35" x14ac:dyDescent="0.2"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5"/>
      <c r="Y327" s="2"/>
      <c r="AA327" s="2"/>
      <c r="AB327" s="2"/>
      <c r="AC327" s="2"/>
      <c r="AD327" s="2"/>
      <c r="AE327" s="2"/>
      <c r="AF327" s="2"/>
      <c r="AG327" s="2"/>
      <c r="AH327" s="2"/>
      <c r="AI327" s="2"/>
    </row>
    <row r="328" spans="12:35" x14ac:dyDescent="0.2"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5"/>
      <c r="Y328" s="2"/>
      <c r="AA328" s="2"/>
      <c r="AB328" s="2"/>
      <c r="AC328" s="2"/>
      <c r="AD328" s="2"/>
      <c r="AE328" s="2"/>
      <c r="AF328" s="2"/>
      <c r="AG328" s="2"/>
      <c r="AH328" s="2"/>
      <c r="AI328" s="2"/>
    </row>
    <row r="329" spans="12:35" x14ac:dyDescent="0.2"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5"/>
      <c r="Y329" s="2"/>
      <c r="AA329" s="2"/>
      <c r="AB329" s="2"/>
      <c r="AC329" s="2"/>
      <c r="AD329" s="2"/>
      <c r="AE329" s="2"/>
      <c r="AF329" s="2"/>
      <c r="AG329" s="2"/>
      <c r="AH329" s="2"/>
      <c r="AI329" s="2"/>
    </row>
    <row r="330" spans="12:35" x14ac:dyDescent="0.2"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5"/>
      <c r="Y330" s="2"/>
      <c r="AA330" s="2"/>
      <c r="AB330" s="2"/>
      <c r="AC330" s="2"/>
      <c r="AD330" s="2"/>
      <c r="AE330" s="2"/>
      <c r="AF330" s="2"/>
      <c r="AG330" s="2"/>
      <c r="AH330" s="2"/>
      <c r="AI330" s="2"/>
    </row>
    <row r="331" spans="12:35" x14ac:dyDescent="0.2"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5"/>
      <c r="Y331" s="2"/>
      <c r="AA331" s="2"/>
      <c r="AB331" s="2"/>
      <c r="AC331" s="2"/>
      <c r="AD331" s="2"/>
      <c r="AE331" s="2"/>
      <c r="AF331" s="2"/>
      <c r="AG331" s="2"/>
      <c r="AH331" s="2"/>
      <c r="AI331" s="2"/>
    </row>
    <row r="332" spans="12:35" x14ac:dyDescent="0.2"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5"/>
      <c r="Y332" s="2"/>
      <c r="AA332" s="2"/>
      <c r="AB332" s="2"/>
      <c r="AC332" s="2"/>
      <c r="AD332" s="2"/>
      <c r="AE332" s="2"/>
      <c r="AF332" s="2"/>
      <c r="AG332" s="2"/>
      <c r="AH332" s="2"/>
      <c r="AI332" s="2"/>
    </row>
    <row r="333" spans="12:35" x14ac:dyDescent="0.2"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5"/>
      <c r="Y333" s="2"/>
      <c r="AA333" s="2"/>
      <c r="AB333" s="2"/>
      <c r="AC333" s="2"/>
      <c r="AD333" s="2"/>
      <c r="AE333" s="2"/>
      <c r="AF333" s="2"/>
      <c r="AG333" s="2"/>
      <c r="AH333" s="2"/>
      <c r="AI333" s="2"/>
    </row>
    <row r="334" spans="12:35" x14ac:dyDescent="0.2"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5"/>
      <c r="Y334" s="2"/>
      <c r="AA334" s="2"/>
      <c r="AB334" s="2"/>
      <c r="AC334" s="2"/>
      <c r="AD334" s="2"/>
      <c r="AE334" s="2"/>
      <c r="AF334" s="2"/>
      <c r="AG334" s="2"/>
      <c r="AH334" s="2"/>
      <c r="AI334" s="2"/>
    </row>
    <row r="335" spans="12:35" x14ac:dyDescent="0.2"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5"/>
      <c r="Y335" s="2"/>
      <c r="AA335" s="2"/>
      <c r="AB335" s="2"/>
      <c r="AC335" s="2"/>
      <c r="AD335" s="2"/>
      <c r="AE335" s="2"/>
      <c r="AF335" s="2"/>
      <c r="AG335" s="2"/>
      <c r="AH335" s="2"/>
      <c r="AI335" s="2"/>
    </row>
    <row r="336" spans="12:35" x14ac:dyDescent="0.2"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5"/>
      <c r="Y336" s="2"/>
      <c r="AA336" s="2"/>
      <c r="AB336" s="2"/>
      <c r="AC336" s="2"/>
      <c r="AD336" s="2"/>
      <c r="AE336" s="2"/>
      <c r="AF336" s="2"/>
      <c r="AG336" s="2"/>
      <c r="AH336" s="2"/>
      <c r="AI336" s="2"/>
    </row>
    <row r="337" spans="12:35" x14ac:dyDescent="0.2"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5"/>
      <c r="Y337" s="2"/>
      <c r="AA337" s="2"/>
      <c r="AB337" s="2"/>
      <c r="AC337" s="2"/>
      <c r="AD337" s="2"/>
      <c r="AE337" s="2"/>
      <c r="AF337" s="2"/>
      <c r="AG337" s="2"/>
      <c r="AH337" s="2"/>
      <c r="AI337" s="2"/>
    </row>
    <row r="338" spans="12:35" x14ac:dyDescent="0.2"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5"/>
      <c r="Y338" s="2"/>
      <c r="AA338" s="2"/>
      <c r="AB338" s="2"/>
      <c r="AC338" s="2"/>
      <c r="AD338" s="2"/>
      <c r="AE338" s="2"/>
      <c r="AF338" s="2"/>
      <c r="AG338" s="2"/>
      <c r="AH338" s="2"/>
      <c r="AI338" s="2"/>
    </row>
    <row r="339" spans="12:35" x14ac:dyDescent="0.2"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5"/>
      <c r="Y339" s="2"/>
      <c r="AA339" s="2"/>
      <c r="AB339" s="2"/>
      <c r="AC339" s="2"/>
      <c r="AD339" s="2"/>
      <c r="AE339" s="2"/>
      <c r="AF339" s="2"/>
      <c r="AG339" s="2"/>
      <c r="AH339" s="2"/>
      <c r="AI339" s="2"/>
    </row>
    <row r="340" spans="12:35" x14ac:dyDescent="0.2"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5"/>
      <c r="Y340" s="2"/>
      <c r="AA340" s="2"/>
      <c r="AB340" s="2"/>
      <c r="AC340" s="2"/>
      <c r="AD340" s="2"/>
      <c r="AE340" s="2"/>
      <c r="AF340" s="2"/>
      <c r="AG340" s="2"/>
      <c r="AH340" s="2"/>
      <c r="AI340" s="2"/>
    </row>
    <row r="341" spans="12:35" x14ac:dyDescent="0.2"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5"/>
      <c r="Y341" s="2"/>
      <c r="AA341" s="2"/>
      <c r="AB341" s="2"/>
      <c r="AC341" s="2"/>
      <c r="AD341" s="2"/>
      <c r="AE341" s="2"/>
      <c r="AF341" s="2"/>
      <c r="AG341" s="2"/>
      <c r="AH341" s="2"/>
      <c r="AI341" s="2"/>
    </row>
    <row r="342" spans="12:35" x14ac:dyDescent="0.2"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5"/>
      <c r="Y342" s="2"/>
      <c r="AA342" s="2"/>
      <c r="AB342" s="2"/>
      <c r="AC342" s="2"/>
      <c r="AD342" s="2"/>
      <c r="AE342" s="2"/>
      <c r="AF342" s="2"/>
      <c r="AG342" s="2"/>
      <c r="AH342" s="2"/>
      <c r="AI342" s="2"/>
    </row>
    <row r="343" spans="12:35" x14ac:dyDescent="0.2"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5"/>
      <c r="Y343" s="2"/>
      <c r="AA343" s="2"/>
      <c r="AB343" s="2"/>
      <c r="AC343" s="2"/>
      <c r="AD343" s="2"/>
      <c r="AE343" s="2"/>
      <c r="AF343" s="2"/>
      <c r="AG343" s="2"/>
      <c r="AH343" s="2"/>
      <c r="AI343" s="2"/>
    </row>
    <row r="344" spans="12:35" x14ac:dyDescent="0.2"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5"/>
      <c r="Y344" s="2"/>
      <c r="AA344" s="2"/>
      <c r="AB344" s="2"/>
      <c r="AC344" s="2"/>
      <c r="AD344" s="2"/>
      <c r="AE344" s="2"/>
      <c r="AF344" s="2"/>
      <c r="AG344" s="2"/>
      <c r="AH344" s="2"/>
      <c r="AI344" s="2"/>
    </row>
    <row r="345" spans="12:35" x14ac:dyDescent="0.2"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5"/>
      <c r="Y345" s="2"/>
      <c r="AA345" s="2"/>
      <c r="AB345" s="2"/>
      <c r="AC345" s="2"/>
      <c r="AD345" s="2"/>
      <c r="AE345" s="2"/>
      <c r="AF345" s="2"/>
      <c r="AG345" s="2"/>
      <c r="AH345" s="2"/>
      <c r="AI345" s="2"/>
    </row>
    <row r="346" spans="12:35" x14ac:dyDescent="0.2"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5"/>
      <c r="Y346" s="2"/>
      <c r="AA346" s="2"/>
      <c r="AB346" s="2"/>
      <c r="AC346" s="2"/>
      <c r="AD346" s="2"/>
      <c r="AE346" s="2"/>
      <c r="AF346" s="2"/>
      <c r="AG346" s="2"/>
      <c r="AH346" s="2"/>
      <c r="AI346" s="2"/>
    </row>
    <row r="347" spans="12:35" x14ac:dyDescent="0.2"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5"/>
      <c r="Y347" s="2"/>
      <c r="AA347" s="2"/>
      <c r="AB347" s="2"/>
      <c r="AC347" s="2"/>
      <c r="AD347" s="2"/>
      <c r="AE347" s="2"/>
      <c r="AF347" s="2"/>
      <c r="AG347" s="2"/>
      <c r="AH347" s="2"/>
      <c r="AI347" s="2"/>
    </row>
    <row r="348" spans="12:35" x14ac:dyDescent="0.2"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5"/>
      <c r="Y348" s="2"/>
      <c r="AA348" s="2"/>
      <c r="AB348" s="2"/>
      <c r="AC348" s="2"/>
      <c r="AD348" s="2"/>
      <c r="AE348" s="2"/>
      <c r="AF348" s="2"/>
      <c r="AG348" s="2"/>
      <c r="AH348" s="2"/>
      <c r="AI348" s="2"/>
    </row>
    <row r="349" spans="12:35" x14ac:dyDescent="0.2"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5"/>
      <c r="Y349" s="2"/>
      <c r="AA349" s="2"/>
      <c r="AB349" s="2"/>
      <c r="AC349" s="2"/>
      <c r="AD349" s="2"/>
      <c r="AE349" s="2"/>
      <c r="AF349" s="2"/>
      <c r="AG349" s="2"/>
      <c r="AH349" s="2"/>
      <c r="AI349" s="2"/>
    </row>
    <row r="350" spans="12:35" x14ac:dyDescent="0.2"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5"/>
      <c r="Y350" s="2"/>
      <c r="AA350" s="2"/>
      <c r="AB350" s="2"/>
      <c r="AC350" s="2"/>
      <c r="AD350" s="2"/>
      <c r="AE350" s="2"/>
      <c r="AF350" s="2"/>
      <c r="AG350" s="2"/>
      <c r="AH350" s="2"/>
      <c r="AI350" s="2"/>
    </row>
    <row r="351" spans="12:35" x14ac:dyDescent="0.2"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5"/>
      <c r="Y351" s="2"/>
      <c r="AA351" s="2"/>
      <c r="AB351" s="2"/>
      <c r="AC351" s="2"/>
      <c r="AD351" s="2"/>
      <c r="AE351" s="2"/>
      <c r="AF351" s="2"/>
      <c r="AG351" s="2"/>
      <c r="AH351" s="2"/>
      <c r="AI351" s="2"/>
    </row>
    <row r="352" spans="12:35" x14ac:dyDescent="0.2"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5"/>
      <c r="Y352" s="2"/>
      <c r="AA352" s="2"/>
      <c r="AB352" s="2"/>
      <c r="AC352" s="2"/>
      <c r="AD352" s="2"/>
      <c r="AE352" s="2"/>
      <c r="AF352" s="2"/>
      <c r="AG352" s="2"/>
      <c r="AH352" s="2"/>
      <c r="AI352" s="2"/>
    </row>
    <row r="353" spans="12:35" x14ac:dyDescent="0.2"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5"/>
      <c r="Y353" s="2"/>
      <c r="AA353" s="2"/>
      <c r="AB353" s="2"/>
      <c r="AC353" s="2"/>
      <c r="AD353" s="2"/>
      <c r="AE353" s="2"/>
      <c r="AF353" s="2"/>
      <c r="AG353" s="2"/>
      <c r="AH353" s="2"/>
      <c r="AI353" s="2"/>
    </row>
    <row r="354" spans="12:35" x14ac:dyDescent="0.2"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5"/>
      <c r="Y354" s="2"/>
      <c r="AA354" s="2"/>
      <c r="AB354" s="2"/>
      <c r="AC354" s="2"/>
      <c r="AD354" s="2"/>
      <c r="AE354" s="2"/>
      <c r="AF354" s="2"/>
      <c r="AG354" s="2"/>
      <c r="AH354" s="2"/>
      <c r="AI354" s="2"/>
    </row>
    <row r="355" spans="12:35" x14ac:dyDescent="0.2"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5"/>
      <c r="Y355" s="2"/>
      <c r="AA355" s="2"/>
      <c r="AB355" s="2"/>
      <c r="AC355" s="2"/>
      <c r="AD355" s="2"/>
      <c r="AE355" s="2"/>
      <c r="AF355" s="2"/>
      <c r="AG355" s="2"/>
      <c r="AH355" s="2"/>
      <c r="AI355" s="2"/>
    </row>
    <row r="356" spans="12:35" x14ac:dyDescent="0.2"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5"/>
      <c r="Y356" s="2"/>
      <c r="AA356" s="2"/>
      <c r="AB356" s="2"/>
      <c r="AC356" s="2"/>
      <c r="AD356" s="2"/>
      <c r="AE356" s="2"/>
      <c r="AF356" s="2"/>
      <c r="AG356" s="2"/>
      <c r="AH356" s="2"/>
      <c r="AI356" s="2"/>
    </row>
    <row r="357" spans="12:35" x14ac:dyDescent="0.2"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5"/>
      <c r="Y357" s="2"/>
      <c r="AA357" s="2"/>
      <c r="AB357" s="2"/>
      <c r="AC357" s="2"/>
      <c r="AD357" s="2"/>
      <c r="AE357" s="2"/>
      <c r="AF357" s="2"/>
      <c r="AG357" s="2"/>
      <c r="AH357" s="2"/>
      <c r="AI357" s="2"/>
    </row>
    <row r="358" spans="12:35" x14ac:dyDescent="0.2"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5"/>
      <c r="Y358" s="2"/>
      <c r="AA358" s="2"/>
      <c r="AB358" s="2"/>
      <c r="AC358" s="2"/>
      <c r="AD358" s="2"/>
      <c r="AE358" s="2"/>
      <c r="AF358" s="2"/>
      <c r="AG358" s="2"/>
      <c r="AH358" s="2"/>
      <c r="AI358" s="2"/>
    </row>
    <row r="359" spans="12:35" x14ac:dyDescent="0.2"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5"/>
      <c r="Y359" s="2"/>
      <c r="AA359" s="2"/>
      <c r="AB359" s="2"/>
      <c r="AC359" s="2"/>
      <c r="AD359" s="2"/>
      <c r="AE359" s="2"/>
      <c r="AF359" s="2"/>
      <c r="AG359" s="2"/>
      <c r="AH359" s="2"/>
      <c r="AI359" s="2"/>
    </row>
    <row r="360" spans="12:35" x14ac:dyDescent="0.2"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5"/>
      <c r="Y360" s="2"/>
      <c r="AA360" s="2"/>
      <c r="AB360" s="2"/>
      <c r="AC360" s="2"/>
      <c r="AD360" s="2"/>
      <c r="AE360" s="2"/>
      <c r="AF360" s="2"/>
      <c r="AG360" s="2"/>
      <c r="AH360" s="2"/>
      <c r="AI360" s="2"/>
    </row>
    <row r="361" spans="12:35" x14ac:dyDescent="0.2"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5"/>
      <c r="Y361" s="2"/>
      <c r="AA361" s="2"/>
      <c r="AB361" s="2"/>
      <c r="AC361" s="2"/>
      <c r="AD361" s="2"/>
      <c r="AE361" s="2"/>
      <c r="AF361" s="2"/>
      <c r="AG361" s="2"/>
      <c r="AH361" s="2"/>
      <c r="AI361" s="2"/>
    </row>
    <row r="362" spans="12:35" x14ac:dyDescent="0.2"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5"/>
      <c r="Y362" s="2"/>
      <c r="AA362" s="2"/>
      <c r="AB362" s="2"/>
      <c r="AC362" s="2"/>
      <c r="AD362" s="2"/>
      <c r="AE362" s="2"/>
      <c r="AF362" s="2"/>
      <c r="AG362" s="2"/>
      <c r="AH362" s="2"/>
      <c r="AI362" s="2"/>
    </row>
    <row r="363" spans="12:35" x14ac:dyDescent="0.2"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5"/>
      <c r="Y363" s="2"/>
      <c r="AA363" s="2"/>
      <c r="AB363" s="2"/>
      <c r="AC363" s="2"/>
      <c r="AD363" s="2"/>
      <c r="AE363" s="2"/>
      <c r="AF363" s="2"/>
      <c r="AG363" s="2"/>
      <c r="AH363" s="2"/>
      <c r="AI363" s="2"/>
    </row>
    <row r="364" spans="12:35" x14ac:dyDescent="0.2"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5"/>
      <c r="Y364" s="2"/>
      <c r="AA364" s="2"/>
      <c r="AB364" s="2"/>
      <c r="AC364" s="2"/>
      <c r="AD364" s="2"/>
      <c r="AE364" s="2"/>
      <c r="AF364" s="2"/>
      <c r="AG364" s="2"/>
      <c r="AH364" s="2"/>
      <c r="AI364" s="2"/>
    </row>
    <row r="365" spans="12:35" x14ac:dyDescent="0.2"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5"/>
      <c r="Y365" s="2"/>
      <c r="AA365" s="2"/>
      <c r="AB365" s="2"/>
      <c r="AC365" s="2"/>
      <c r="AD365" s="2"/>
      <c r="AE365" s="2"/>
      <c r="AF365" s="2"/>
      <c r="AG365" s="2"/>
      <c r="AH365" s="2"/>
      <c r="AI365" s="2"/>
    </row>
    <row r="366" spans="12:35" x14ac:dyDescent="0.2"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5"/>
      <c r="Y366" s="2"/>
      <c r="AA366" s="2"/>
      <c r="AB366" s="2"/>
      <c r="AC366" s="2"/>
      <c r="AD366" s="2"/>
      <c r="AE366" s="2"/>
      <c r="AF366" s="2"/>
      <c r="AG366" s="2"/>
      <c r="AH366" s="2"/>
      <c r="AI366" s="2"/>
    </row>
    <row r="367" spans="12:35" x14ac:dyDescent="0.2"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5"/>
      <c r="Y367" s="2"/>
      <c r="AA367" s="2"/>
      <c r="AB367" s="2"/>
      <c r="AC367" s="2"/>
      <c r="AD367" s="2"/>
      <c r="AE367" s="2"/>
      <c r="AF367" s="2"/>
      <c r="AG367" s="2"/>
      <c r="AH367" s="2"/>
      <c r="AI367" s="2"/>
    </row>
    <row r="368" spans="12:35" x14ac:dyDescent="0.2"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5"/>
      <c r="Y368" s="2"/>
      <c r="AA368" s="2"/>
      <c r="AB368" s="2"/>
      <c r="AC368" s="2"/>
      <c r="AD368" s="2"/>
      <c r="AE368" s="2"/>
      <c r="AF368" s="2"/>
      <c r="AG368" s="2"/>
      <c r="AH368" s="2"/>
      <c r="AI368" s="2"/>
    </row>
    <row r="369" spans="12:35" x14ac:dyDescent="0.2"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5"/>
      <c r="Y369" s="2"/>
      <c r="AA369" s="2"/>
      <c r="AB369" s="2"/>
      <c r="AC369" s="2"/>
      <c r="AD369" s="2"/>
      <c r="AE369" s="2"/>
      <c r="AF369" s="2"/>
      <c r="AG369" s="2"/>
      <c r="AH369" s="2"/>
      <c r="AI369" s="2"/>
    </row>
    <row r="370" spans="12:35" x14ac:dyDescent="0.2"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5"/>
      <c r="Y370" s="2"/>
      <c r="AA370" s="2"/>
      <c r="AB370" s="2"/>
      <c r="AC370" s="2"/>
      <c r="AD370" s="2"/>
      <c r="AE370" s="2"/>
      <c r="AF370" s="2"/>
      <c r="AG370" s="2"/>
      <c r="AH370" s="2"/>
      <c r="AI370" s="2"/>
    </row>
    <row r="371" spans="12:35" x14ac:dyDescent="0.2"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5"/>
      <c r="Y371" s="2"/>
      <c r="AA371" s="2"/>
      <c r="AB371" s="2"/>
      <c r="AC371" s="2"/>
      <c r="AD371" s="2"/>
      <c r="AE371" s="2"/>
      <c r="AF371" s="2"/>
      <c r="AG371" s="2"/>
      <c r="AH371" s="2"/>
      <c r="AI371" s="2"/>
    </row>
    <row r="372" spans="12:35" x14ac:dyDescent="0.2"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5"/>
      <c r="Y372" s="2"/>
      <c r="AA372" s="2"/>
      <c r="AB372" s="2"/>
      <c r="AC372" s="2"/>
      <c r="AD372" s="2"/>
      <c r="AE372" s="2"/>
      <c r="AF372" s="2"/>
      <c r="AG372" s="2"/>
      <c r="AH372" s="2"/>
      <c r="AI372" s="2"/>
    </row>
    <row r="373" spans="12:35" x14ac:dyDescent="0.2"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5"/>
      <c r="Y373" s="2"/>
      <c r="AA373" s="2"/>
      <c r="AB373" s="2"/>
      <c r="AC373" s="2"/>
      <c r="AD373" s="2"/>
      <c r="AE373" s="2"/>
      <c r="AF373" s="2"/>
      <c r="AG373" s="2"/>
      <c r="AH373" s="2"/>
      <c r="AI373" s="2"/>
    </row>
    <row r="374" spans="12:35" x14ac:dyDescent="0.2"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5"/>
      <c r="Y374" s="2"/>
      <c r="AA374" s="2"/>
      <c r="AB374" s="2"/>
      <c r="AC374" s="2"/>
      <c r="AD374" s="2"/>
      <c r="AE374" s="2"/>
      <c r="AF374" s="2"/>
      <c r="AG374" s="2"/>
      <c r="AH374" s="2"/>
      <c r="AI374" s="2"/>
    </row>
    <row r="375" spans="12:35" x14ac:dyDescent="0.2"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5"/>
      <c r="Y375" s="2"/>
      <c r="AA375" s="2"/>
      <c r="AB375" s="2"/>
      <c r="AC375" s="2"/>
      <c r="AD375" s="2"/>
      <c r="AE375" s="2"/>
      <c r="AF375" s="2"/>
      <c r="AG375" s="2"/>
      <c r="AH375" s="2"/>
      <c r="AI375" s="2"/>
    </row>
    <row r="376" spans="12:35" x14ac:dyDescent="0.2"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5"/>
      <c r="Y376" s="2"/>
      <c r="AA376" s="2"/>
      <c r="AB376" s="2"/>
      <c r="AC376" s="2"/>
      <c r="AD376" s="2"/>
      <c r="AE376" s="2"/>
      <c r="AF376" s="2"/>
      <c r="AG376" s="2"/>
      <c r="AH376" s="2"/>
      <c r="AI376" s="2"/>
    </row>
    <row r="377" spans="12:35" x14ac:dyDescent="0.2"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5"/>
      <c r="Y377" s="2"/>
      <c r="AA377" s="2"/>
      <c r="AB377" s="2"/>
      <c r="AC377" s="2"/>
      <c r="AD377" s="2"/>
      <c r="AE377" s="2"/>
      <c r="AF377" s="2"/>
      <c r="AG377" s="2"/>
      <c r="AH377" s="2"/>
      <c r="AI377" s="2"/>
    </row>
    <row r="378" spans="12:35" x14ac:dyDescent="0.2"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5"/>
      <c r="Y378" s="2"/>
      <c r="AA378" s="2"/>
      <c r="AB378" s="2"/>
      <c r="AC378" s="2"/>
      <c r="AD378" s="2"/>
      <c r="AE378" s="2"/>
      <c r="AF378" s="2"/>
      <c r="AG378" s="2"/>
      <c r="AH378" s="2"/>
      <c r="AI378" s="2"/>
    </row>
    <row r="379" spans="12:35" x14ac:dyDescent="0.2"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5"/>
      <c r="Y379" s="2"/>
      <c r="AA379" s="2"/>
      <c r="AB379" s="2"/>
      <c r="AC379" s="2"/>
      <c r="AD379" s="2"/>
      <c r="AE379" s="2"/>
      <c r="AF379" s="2"/>
      <c r="AG379" s="2"/>
      <c r="AH379" s="2"/>
      <c r="AI379" s="2"/>
    </row>
    <row r="380" spans="12:35" x14ac:dyDescent="0.2"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5"/>
      <c r="Y380" s="2"/>
      <c r="AA380" s="2"/>
      <c r="AB380" s="2"/>
      <c r="AC380" s="2"/>
      <c r="AD380" s="2"/>
      <c r="AE380" s="2"/>
      <c r="AF380" s="2"/>
      <c r="AG380" s="2"/>
      <c r="AH380" s="2"/>
      <c r="AI380" s="2"/>
    </row>
    <row r="381" spans="12:35" x14ac:dyDescent="0.2"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5"/>
      <c r="Y381" s="2"/>
      <c r="AA381" s="2"/>
      <c r="AB381" s="2"/>
      <c r="AC381" s="2"/>
      <c r="AD381" s="2"/>
      <c r="AE381" s="2"/>
      <c r="AF381" s="2"/>
      <c r="AG381" s="2"/>
      <c r="AH381" s="2"/>
      <c r="AI381" s="2"/>
    </row>
    <row r="382" spans="12:35" x14ac:dyDescent="0.2"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5"/>
      <c r="Y382" s="2"/>
      <c r="AA382" s="2"/>
      <c r="AB382" s="2"/>
      <c r="AC382" s="2"/>
      <c r="AD382" s="2"/>
      <c r="AE382" s="2"/>
      <c r="AF382" s="2"/>
      <c r="AG382" s="2"/>
      <c r="AH382" s="2"/>
      <c r="AI382" s="2"/>
    </row>
    <row r="383" spans="12:35" x14ac:dyDescent="0.2"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5"/>
      <c r="Y383" s="2"/>
      <c r="AA383" s="2"/>
      <c r="AB383" s="2"/>
      <c r="AC383" s="2"/>
      <c r="AD383" s="2"/>
      <c r="AE383" s="2"/>
      <c r="AF383" s="2"/>
      <c r="AG383" s="2"/>
      <c r="AH383" s="2"/>
      <c r="AI383" s="2"/>
    </row>
    <row r="384" spans="12:35" x14ac:dyDescent="0.2"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5"/>
      <c r="Y384" s="2"/>
      <c r="AA384" s="2"/>
      <c r="AB384" s="2"/>
      <c r="AC384" s="2"/>
      <c r="AD384" s="2"/>
      <c r="AE384" s="2"/>
      <c r="AF384" s="2"/>
      <c r="AG384" s="2"/>
      <c r="AH384" s="2"/>
      <c r="AI384" s="2"/>
    </row>
    <row r="385" spans="12:35" x14ac:dyDescent="0.2"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5"/>
      <c r="Y385" s="2"/>
      <c r="AA385" s="2"/>
      <c r="AB385" s="2"/>
      <c r="AC385" s="2"/>
      <c r="AD385" s="2"/>
      <c r="AE385" s="2"/>
      <c r="AF385" s="2"/>
      <c r="AG385" s="2"/>
      <c r="AH385" s="2"/>
      <c r="AI385" s="2"/>
    </row>
    <row r="386" spans="12:35" x14ac:dyDescent="0.2"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5"/>
      <c r="Y386" s="2"/>
      <c r="AA386" s="2"/>
      <c r="AB386" s="2"/>
      <c r="AC386" s="2"/>
      <c r="AD386" s="2"/>
      <c r="AE386" s="2"/>
      <c r="AF386" s="2"/>
      <c r="AG386" s="2"/>
      <c r="AH386" s="2"/>
      <c r="AI386" s="2"/>
    </row>
    <row r="387" spans="12:35" x14ac:dyDescent="0.2"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5"/>
      <c r="Y387" s="2"/>
      <c r="AA387" s="2"/>
      <c r="AB387" s="2"/>
      <c r="AC387" s="2"/>
      <c r="AD387" s="2"/>
      <c r="AE387" s="2"/>
      <c r="AF387" s="2"/>
      <c r="AG387" s="2"/>
      <c r="AH387" s="2"/>
      <c r="AI387" s="2"/>
    </row>
    <row r="388" spans="12:35" x14ac:dyDescent="0.2"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5"/>
      <c r="Y388" s="2"/>
      <c r="AA388" s="2"/>
      <c r="AB388" s="2"/>
      <c r="AC388" s="2"/>
      <c r="AD388" s="2"/>
      <c r="AE388" s="2"/>
      <c r="AF388" s="2"/>
      <c r="AG388" s="2"/>
      <c r="AH388" s="2"/>
      <c r="AI388" s="2"/>
    </row>
    <row r="389" spans="12:35" x14ac:dyDescent="0.2"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5"/>
      <c r="Y389" s="2"/>
      <c r="AA389" s="2"/>
      <c r="AB389" s="2"/>
      <c r="AC389" s="2"/>
      <c r="AD389" s="2"/>
      <c r="AE389" s="2"/>
      <c r="AF389" s="2"/>
      <c r="AG389" s="2"/>
      <c r="AH389" s="2"/>
      <c r="AI389" s="2"/>
    </row>
    <row r="390" spans="12:35" x14ac:dyDescent="0.2"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5"/>
      <c r="Y390" s="2"/>
      <c r="AA390" s="2"/>
      <c r="AB390" s="2"/>
      <c r="AC390" s="2"/>
      <c r="AD390" s="2"/>
      <c r="AE390" s="2"/>
      <c r="AF390" s="2"/>
      <c r="AG390" s="2"/>
      <c r="AH390" s="2"/>
      <c r="AI390" s="2"/>
    </row>
    <row r="391" spans="12:35" x14ac:dyDescent="0.2"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5"/>
      <c r="Y391" s="2"/>
      <c r="AA391" s="2"/>
      <c r="AB391" s="2"/>
      <c r="AC391" s="2"/>
      <c r="AD391" s="2"/>
      <c r="AE391" s="2"/>
      <c r="AF391" s="2"/>
      <c r="AG391" s="2"/>
      <c r="AH391" s="2"/>
      <c r="AI391" s="2"/>
    </row>
    <row r="392" spans="12:35" x14ac:dyDescent="0.2"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5"/>
      <c r="Y392" s="2"/>
      <c r="AA392" s="2"/>
      <c r="AB392" s="2"/>
      <c r="AC392" s="2"/>
      <c r="AD392" s="2"/>
      <c r="AE392" s="2"/>
      <c r="AF392" s="2"/>
      <c r="AG392" s="2"/>
      <c r="AH392" s="2"/>
      <c r="AI392" s="2"/>
    </row>
    <row r="393" spans="12:35" x14ac:dyDescent="0.2"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5"/>
      <c r="Y393" s="2"/>
      <c r="AA393" s="2"/>
      <c r="AB393" s="2"/>
      <c r="AC393" s="2"/>
      <c r="AD393" s="2"/>
      <c r="AE393" s="2"/>
      <c r="AF393" s="2"/>
      <c r="AG393" s="2"/>
      <c r="AH393" s="2"/>
      <c r="AI393" s="2"/>
    </row>
    <row r="394" spans="12:35" x14ac:dyDescent="0.2"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5"/>
      <c r="Y394" s="2"/>
      <c r="AA394" s="2"/>
      <c r="AB394" s="2"/>
      <c r="AC394" s="2"/>
      <c r="AD394" s="2"/>
      <c r="AE394" s="2"/>
      <c r="AF394" s="2"/>
      <c r="AG394" s="2"/>
      <c r="AH394" s="2"/>
      <c r="AI394" s="2"/>
    </row>
    <row r="395" spans="12:35" x14ac:dyDescent="0.2"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5"/>
      <c r="Y395" s="2"/>
      <c r="AA395" s="2"/>
      <c r="AB395" s="2"/>
      <c r="AC395" s="2"/>
      <c r="AD395" s="2"/>
      <c r="AE395" s="2"/>
      <c r="AF395" s="2"/>
      <c r="AG395" s="2"/>
      <c r="AH395" s="2"/>
      <c r="AI395" s="2"/>
    </row>
    <row r="396" spans="12:35" x14ac:dyDescent="0.2"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5"/>
      <c r="Y396" s="2"/>
      <c r="AA396" s="2"/>
      <c r="AB396" s="2"/>
      <c r="AC396" s="2"/>
      <c r="AD396" s="2"/>
      <c r="AE396" s="2"/>
      <c r="AF396" s="2"/>
      <c r="AG396" s="2"/>
      <c r="AH396" s="2"/>
      <c r="AI396" s="2"/>
    </row>
    <row r="397" spans="12:35" x14ac:dyDescent="0.2"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5"/>
      <c r="Y397" s="2"/>
      <c r="AA397" s="2"/>
      <c r="AB397" s="2"/>
      <c r="AC397" s="2"/>
      <c r="AD397" s="2"/>
      <c r="AE397" s="2"/>
      <c r="AF397" s="2"/>
      <c r="AG397" s="2"/>
      <c r="AH397" s="2"/>
      <c r="AI397" s="2"/>
    </row>
    <row r="398" spans="12:35" x14ac:dyDescent="0.2"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5"/>
      <c r="Y398" s="2"/>
      <c r="AA398" s="2"/>
      <c r="AB398" s="2"/>
      <c r="AC398" s="2"/>
      <c r="AD398" s="2"/>
      <c r="AE398" s="2"/>
      <c r="AF398" s="2"/>
      <c r="AG398" s="2"/>
      <c r="AH398" s="2"/>
      <c r="AI398" s="2"/>
    </row>
    <row r="399" spans="12:35" x14ac:dyDescent="0.2"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5"/>
      <c r="Y399" s="2"/>
      <c r="AA399" s="2"/>
      <c r="AB399" s="2"/>
      <c r="AC399" s="2"/>
      <c r="AD399" s="2"/>
      <c r="AE399" s="2"/>
      <c r="AF399" s="2"/>
      <c r="AG399" s="2"/>
      <c r="AH399" s="2"/>
      <c r="AI399" s="2"/>
    </row>
    <row r="400" spans="12:35" x14ac:dyDescent="0.2"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5"/>
      <c r="Y400" s="2"/>
      <c r="AA400" s="2"/>
      <c r="AB400" s="2"/>
      <c r="AC400" s="2"/>
      <c r="AD400" s="2"/>
      <c r="AE400" s="2"/>
      <c r="AF400" s="2"/>
      <c r="AG400" s="2"/>
      <c r="AH400" s="2"/>
      <c r="AI400" s="2"/>
    </row>
    <row r="401" spans="12:35" x14ac:dyDescent="0.2"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5"/>
      <c r="Y401" s="2"/>
      <c r="AA401" s="2"/>
      <c r="AB401" s="2"/>
      <c r="AC401" s="2"/>
      <c r="AD401" s="2"/>
      <c r="AE401" s="2"/>
      <c r="AF401" s="2"/>
      <c r="AG401" s="2"/>
      <c r="AH401" s="2"/>
      <c r="AI401" s="2"/>
    </row>
    <row r="402" spans="12:35" x14ac:dyDescent="0.2"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5"/>
      <c r="Y402" s="2"/>
      <c r="AA402" s="2"/>
      <c r="AB402" s="2"/>
      <c r="AC402" s="2"/>
      <c r="AD402" s="2"/>
      <c r="AE402" s="2"/>
      <c r="AF402" s="2"/>
      <c r="AG402" s="2"/>
      <c r="AH402" s="2"/>
      <c r="AI402" s="2"/>
    </row>
    <row r="403" spans="12:35" x14ac:dyDescent="0.2"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5"/>
      <c r="Y403" s="2"/>
      <c r="AA403" s="2"/>
      <c r="AB403" s="2"/>
      <c r="AC403" s="2"/>
      <c r="AD403" s="2"/>
      <c r="AE403" s="2"/>
      <c r="AF403" s="2"/>
      <c r="AG403" s="2"/>
      <c r="AH403" s="2"/>
      <c r="AI403" s="2"/>
    </row>
    <row r="404" spans="12:35" x14ac:dyDescent="0.2"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5"/>
      <c r="Y404" s="2"/>
      <c r="AA404" s="2"/>
      <c r="AB404" s="2"/>
      <c r="AC404" s="2"/>
      <c r="AD404" s="2"/>
      <c r="AE404" s="2"/>
      <c r="AF404" s="2"/>
      <c r="AG404" s="2"/>
      <c r="AH404" s="2"/>
      <c r="AI404" s="2"/>
    </row>
    <row r="405" spans="12:35" x14ac:dyDescent="0.2"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5"/>
      <c r="Y405" s="2"/>
      <c r="AA405" s="2"/>
      <c r="AB405" s="2"/>
      <c r="AC405" s="2"/>
      <c r="AD405" s="2"/>
      <c r="AE405" s="2"/>
      <c r="AF405" s="2"/>
      <c r="AG405" s="2"/>
      <c r="AH405" s="2"/>
      <c r="AI405" s="2"/>
    </row>
    <row r="406" spans="12:35" x14ac:dyDescent="0.2"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5"/>
      <c r="Y406" s="2"/>
      <c r="AA406" s="2"/>
      <c r="AB406" s="2"/>
      <c r="AC406" s="2"/>
      <c r="AD406" s="2"/>
      <c r="AE406" s="2"/>
      <c r="AF406" s="2"/>
      <c r="AG406" s="2"/>
      <c r="AH406" s="2"/>
      <c r="AI406" s="2"/>
    </row>
    <row r="407" spans="12:35" x14ac:dyDescent="0.2"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5"/>
      <c r="Y407" s="2"/>
      <c r="AA407" s="2"/>
      <c r="AB407" s="2"/>
      <c r="AC407" s="2"/>
      <c r="AD407" s="2"/>
      <c r="AE407" s="2"/>
      <c r="AF407" s="2"/>
      <c r="AG407" s="2"/>
      <c r="AH407" s="2"/>
      <c r="AI407" s="2"/>
    </row>
    <row r="408" spans="12:35" x14ac:dyDescent="0.2"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5"/>
      <c r="Y408" s="2"/>
      <c r="AA408" s="2"/>
      <c r="AB408" s="2"/>
      <c r="AC408" s="2"/>
      <c r="AD408" s="2"/>
      <c r="AE408" s="2"/>
      <c r="AF408" s="2"/>
      <c r="AG408" s="2"/>
      <c r="AH408" s="2"/>
      <c r="AI408" s="2"/>
    </row>
    <row r="409" spans="12:35" x14ac:dyDescent="0.2"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5"/>
      <c r="Y409" s="2"/>
      <c r="AA409" s="2"/>
      <c r="AB409" s="2"/>
      <c r="AC409" s="2"/>
      <c r="AD409" s="2"/>
      <c r="AE409" s="2"/>
      <c r="AF409" s="2"/>
      <c r="AG409" s="2"/>
      <c r="AH409" s="2"/>
      <c r="AI409" s="2"/>
    </row>
    <row r="410" spans="12:35" x14ac:dyDescent="0.2"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5"/>
      <c r="Y410" s="2"/>
      <c r="AA410" s="2"/>
      <c r="AB410" s="2"/>
      <c r="AC410" s="2"/>
      <c r="AD410" s="2"/>
      <c r="AE410" s="2"/>
      <c r="AF410" s="2"/>
      <c r="AG410" s="2"/>
      <c r="AH410" s="2"/>
      <c r="AI410" s="2"/>
    </row>
    <row r="411" spans="12:35" x14ac:dyDescent="0.2"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5"/>
      <c r="Y411" s="2"/>
      <c r="AA411" s="2"/>
      <c r="AB411" s="2"/>
      <c r="AC411" s="2"/>
      <c r="AD411" s="2"/>
      <c r="AE411" s="2"/>
      <c r="AF411" s="2"/>
      <c r="AG411" s="2"/>
      <c r="AH411" s="2"/>
      <c r="AI411" s="2"/>
    </row>
    <row r="412" spans="12:35" x14ac:dyDescent="0.2"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5"/>
      <c r="Y412" s="2"/>
      <c r="AA412" s="2"/>
      <c r="AB412" s="2"/>
      <c r="AC412" s="2"/>
      <c r="AD412" s="2"/>
      <c r="AE412" s="2"/>
      <c r="AF412" s="2"/>
      <c r="AG412" s="2"/>
      <c r="AH412" s="2"/>
      <c r="AI412" s="2"/>
    </row>
    <row r="413" spans="12:35" x14ac:dyDescent="0.2"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5"/>
      <c r="Y413" s="2"/>
      <c r="AA413" s="2"/>
      <c r="AB413" s="2"/>
      <c r="AC413" s="2"/>
      <c r="AD413" s="2"/>
      <c r="AE413" s="2"/>
      <c r="AF413" s="2"/>
      <c r="AG413" s="2"/>
      <c r="AH413" s="2"/>
      <c r="AI413" s="2"/>
    </row>
    <row r="414" spans="12:35" x14ac:dyDescent="0.2"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5"/>
      <c r="Y414" s="2"/>
      <c r="AA414" s="2"/>
      <c r="AB414" s="2"/>
      <c r="AC414" s="2"/>
      <c r="AD414" s="2"/>
      <c r="AE414" s="2"/>
      <c r="AF414" s="2"/>
      <c r="AG414" s="2"/>
      <c r="AH414" s="2"/>
      <c r="AI414" s="2"/>
    </row>
    <row r="415" spans="12:35" x14ac:dyDescent="0.2"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5"/>
      <c r="Y415" s="2"/>
      <c r="AA415" s="2"/>
      <c r="AB415" s="2"/>
      <c r="AC415" s="2"/>
      <c r="AD415" s="2"/>
      <c r="AE415" s="2"/>
      <c r="AF415" s="2"/>
      <c r="AG415" s="2"/>
      <c r="AH415" s="2"/>
      <c r="AI415" s="2"/>
    </row>
    <row r="416" spans="12:35" x14ac:dyDescent="0.2"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5"/>
      <c r="Y416" s="2"/>
      <c r="AA416" s="2"/>
      <c r="AB416" s="2"/>
      <c r="AC416" s="2"/>
      <c r="AD416" s="2"/>
      <c r="AE416" s="2"/>
      <c r="AF416" s="2"/>
      <c r="AG416" s="2"/>
      <c r="AH416" s="2"/>
      <c r="AI416" s="2"/>
    </row>
    <row r="417" spans="12:35" x14ac:dyDescent="0.2"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5"/>
      <c r="Y417" s="2"/>
      <c r="AA417" s="2"/>
      <c r="AB417" s="2"/>
      <c r="AC417" s="2"/>
      <c r="AD417" s="2"/>
      <c r="AE417" s="2"/>
      <c r="AF417" s="2"/>
      <c r="AG417" s="2"/>
      <c r="AH417" s="2"/>
      <c r="AI417" s="2"/>
    </row>
    <row r="418" spans="12:35" x14ac:dyDescent="0.2"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5"/>
      <c r="Y418" s="2"/>
      <c r="AA418" s="2"/>
      <c r="AB418" s="2"/>
      <c r="AC418" s="2"/>
      <c r="AD418" s="2"/>
      <c r="AE418" s="2"/>
      <c r="AF418" s="2"/>
      <c r="AG418" s="2"/>
      <c r="AH418" s="2"/>
      <c r="AI418" s="2"/>
    </row>
    <row r="419" spans="12:35" x14ac:dyDescent="0.2"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5"/>
      <c r="Y419" s="2"/>
      <c r="AA419" s="2"/>
      <c r="AB419" s="2"/>
      <c r="AC419" s="2"/>
      <c r="AD419" s="2"/>
      <c r="AE419" s="2"/>
      <c r="AF419" s="2"/>
      <c r="AG419" s="2"/>
      <c r="AH419" s="2"/>
      <c r="AI419" s="2"/>
    </row>
    <row r="420" spans="12:35" x14ac:dyDescent="0.2"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5"/>
      <c r="Y420" s="2"/>
      <c r="AA420" s="2"/>
      <c r="AB420" s="2"/>
      <c r="AC420" s="2"/>
      <c r="AD420" s="2"/>
      <c r="AE420" s="2"/>
      <c r="AF420" s="2"/>
      <c r="AG420" s="2"/>
      <c r="AH420" s="2"/>
      <c r="AI420" s="2"/>
    </row>
    <row r="421" spans="12:35" x14ac:dyDescent="0.2"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5"/>
      <c r="Y421" s="2"/>
      <c r="AA421" s="2"/>
      <c r="AB421" s="2"/>
      <c r="AC421" s="2"/>
      <c r="AD421" s="2"/>
      <c r="AE421" s="2"/>
      <c r="AF421" s="2"/>
      <c r="AG421" s="2"/>
      <c r="AH421" s="2"/>
      <c r="AI421" s="2"/>
    </row>
    <row r="422" spans="12:35" x14ac:dyDescent="0.2"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5"/>
      <c r="Y422" s="2"/>
      <c r="AA422" s="2"/>
      <c r="AB422" s="2"/>
      <c r="AC422" s="2"/>
      <c r="AD422" s="2"/>
      <c r="AE422" s="2"/>
      <c r="AF422" s="2"/>
      <c r="AG422" s="2"/>
      <c r="AH422" s="2"/>
      <c r="AI422" s="2"/>
    </row>
    <row r="423" spans="12:35" x14ac:dyDescent="0.2"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5"/>
      <c r="Y423" s="2"/>
      <c r="AA423" s="2"/>
      <c r="AB423" s="2"/>
      <c r="AC423" s="2"/>
      <c r="AD423" s="2"/>
      <c r="AE423" s="2"/>
      <c r="AF423" s="2"/>
      <c r="AG423" s="2"/>
      <c r="AH423" s="2"/>
      <c r="AI423" s="2"/>
    </row>
    <row r="424" spans="12:35" x14ac:dyDescent="0.2"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5"/>
      <c r="Y424" s="2"/>
      <c r="AA424" s="2"/>
      <c r="AB424" s="2"/>
      <c r="AC424" s="2"/>
      <c r="AD424" s="2"/>
      <c r="AE424" s="2"/>
      <c r="AF424" s="2"/>
      <c r="AG424" s="2"/>
      <c r="AH424" s="2"/>
      <c r="AI424" s="2"/>
    </row>
    <row r="425" spans="12:35" x14ac:dyDescent="0.2"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5"/>
      <c r="Y425" s="2"/>
      <c r="AA425" s="2"/>
      <c r="AB425" s="2"/>
      <c r="AC425" s="2"/>
      <c r="AD425" s="2"/>
      <c r="AE425" s="2"/>
      <c r="AF425" s="2"/>
      <c r="AG425" s="2"/>
      <c r="AH425" s="2"/>
      <c r="AI425" s="2"/>
    </row>
    <row r="426" spans="12:35" x14ac:dyDescent="0.2"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5"/>
      <c r="Y426" s="2"/>
      <c r="AA426" s="2"/>
      <c r="AB426" s="2"/>
      <c r="AC426" s="2"/>
      <c r="AD426" s="2"/>
      <c r="AE426" s="2"/>
      <c r="AF426" s="2"/>
      <c r="AG426" s="2"/>
      <c r="AH426" s="2"/>
      <c r="AI426" s="2"/>
    </row>
    <row r="427" spans="12:35" x14ac:dyDescent="0.2"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5"/>
      <c r="Y427" s="2"/>
      <c r="AA427" s="2"/>
      <c r="AB427" s="2"/>
      <c r="AC427" s="2"/>
      <c r="AD427" s="2"/>
      <c r="AE427" s="2"/>
      <c r="AF427" s="2"/>
      <c r="AG427" s="2"/>
      <c r="AH427" s="2"/>
      <c r="AI427" s="2"/>
    </row>
    <row r="428" spans="12:35" x14ac:dyDescent="0.2"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5"/>
      <c r="Y428" s="2"/>
      <c r="AA428" s="2"/>
      <c r="AB428" s="2"/>
      <c r="AC428" s="2"/>
      <c r="AD428" s="2"/>
      <c r="AE428" s="2"/>
      <c r="AF428" s="2"/>
      <c r="AG428" s="2"/>
      <c r="AH428" s="2"/>
      <c r="AI428" s="2"/>
    </row>
    <row r="429" spans="12:35" x14ac:dyDescent="0.2"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5"/>
      <c r="Y429" s="2"/>
      <c r="AA429" s="2"/>
      <c r="AB429" s="2"/>
      <c r="AC429" s="2"/>
      <c r="AD429" s="2"/>
      <c r="AE429" s="2"/>
      <c r="AF429" s="2"/>
      <c r="AG429" s="2"/>
      <c r="AH429" s="2"/>
      <c r="AI429" s="2"/>
    </row>
    <row r="430" spans="12:35" x14ac:dyDescent="0.2"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5"/>
      <c r="Y430" s="2"/>
      <c r="AA430" s="2"/>
      <c r="AB430" s="2"/>
      <c r="AC430" s="2"/>
      <c r="AD430" s="2"/>
      <c r="AE430" s="2"/>
      <c r="AF430" s="2"/>
      <c r="AG430" s="2"/>
      <c r="AH430" s="2"/>
      <c r="AI430" s="2"/>
    </row>
    <row r="431" spans="12:35" x14ac:dyDescent="0.2"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5"/>
      <c r="Y431" s="2"/>
      <c r="AA431" s="2"/>
      <c r="AB431" s="2"/>
      <c r="AC431" s="2"/>
      <c r="AD431" s="2"/>
      <c r="AE431" s="2"/>
      <c r="AF431" s="2"/>
      <c r="AG431" s="2"/>
      <c r="AH431" s="2"/>
      <c r="AI431" s="2"/>
    </row>
    <row r="432" spans="12:35" x14ac:dyDescent="0.2"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5"/>
      <c r="Y432" s="2"/>
      <c r="AA432" s="2"/>
      <c r="AB432" s="2"/>
      <c r="AC432" s="2"/>
      <c r="AD432" s="2"/>
      <c r="AE432" s="2"/>
      <c r="AF432" s="2"/>
      <c r="AG432" s="2"/>
      <c r="AH432" s="2"/>
      <c r="AI432" s="2"/>
    </row>
    <row r="433" spans="12:35" x14ac:dyDescent="0.2"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5"/>
      <c r="Y433" s="2"/>
      <c r="AA433" s="2"/>
      <c r="AB433" s="2"/>
      <c r="AC433" s="2"/>
      <c r="AD433" s="2"/>
      <c r="AE433" s="2"/>
      <c r="AF433" s="2"/>
      <c r="AG433" s="2"/>
      <c r="AH433" s="2"/>
      <c r="AI433" s="2"/>
    </row>
    <row r="434" spans="12:35" x14ac:dyDescent="0.2"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5"/>
      <c r="Y434" s="2"/>
      <c r="AA434" s="2"/>
      <c r="AB434" s="2"/>
      <c r="AC434" s="2"/>
      <c r="AD434" s="2"/>
      <c r="AE434" s="2"/>
      <c r="AF434" s="2"/>
      <c r="AG434" s="2"/>
      <c r="AH434" s="2"/>
      <c r="AI434" s="2"/>
    </row>
    <row r="435" spans="12:35" x14ac:dyDescent="0.2"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5"/>
      <c r="Y435" s="2"/>
      <c r="AA435" s="2"/>
      <c r="AB435" s="2"/>
      <c r="AC435" s="2"/>
      <c r="AD435" s="2"/>
      <c r="AE435" s="2"/>
      <c r="AF435" s="2"/>
      <c r="AG435" s="2"/>
      <c r="AH435" s="2"/>
      <c r="AI435" s="2"/>
    </row>
    <row r="436" spans="12:35" x14ac:dyDescent="0.2"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5"/>
      <c r="Y436" s="2"/>
      <c r="AA436" s="2"/>
      <c r="AB436" s="2"/>
      <c r="AC436" s="2"/>
      <c r="AD436" s="2"/>
      <c r="AE436" s="2"/>
      <c r="AF436" s="2"/>
      <c r="AG436" s="2"/>
      <c r="AH436" s="2"/>
      <c r="AI436" s="2"/>
    </row>
    <row r="437" spans="12:35" x14ac:dyDescent="0.2"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5"/>
      <c r="Y437" s="2"/>
      <c r="AA437" s="2"/>
      <c r="AB437" s="2"/>
      <c r="AC437" s="2"/>
      <c r="AD437" s="2"/>
      <c r="AE437" s="2"/>
      <c r="AF437" s="2"/>
      <c r="AG437" s="2"/>
      <c r="AH437" s="2"/>
      <c r="AI437" s="2"/>
    </row>
    <row r="438" spans="12:35" x14ac:dyDescent="0.2"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5"/>
      <c r="Y438" s="2"/>
      <c r="AA438" s="2"/>
      <c r="AB438" s="2"/>
      <c r="AC438" s="2"/>
      <c r="AD438" s="2"/>
      <c r="AE438" s="2"/>
      <c r="AF438" s="2"/>
      <c r="AG438" s="2"/>
      <c r="AH438" s="2"/>
      <c r="AI438" s="2"/>
    </row>
    <row r="439" spans="12:35" x14ac:dyDescent="0.2"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5"/>
      <c r="Y439" s="2"/>
      <c r="AA439" s="2"/>
      <c r="AB439" s="2"/>
      <c r="AC439" s="2"/>
      <c r="AD439" s="2"/>
      <c r="AE439" s="2"/>
      <c r="AF439" s="2"/>
      <c r="AG439" s="2"/>
      <c r="AH439" s="2"/>
      <c r="AI439" s="2"/>
    </row>
    <row r="440" spans="12:35" x14ac:dyDescent="0.2"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5"/>
      <c r="Y440" s="2"/>
      <c r="AA440" s="2"/>
      <c r="AB440" s="2"/>
      <c r="AC440" s="2"/>
      <c r="AD440" s="2"/>
      <c r="AE440" s="2"/>
      <c r="AF440" s="2"/>
      <c r="AG440" s="2"/>
      <c r="AH440" s="2"/>
      <c r="AI440" s="2"/>
    </row>
    <row r="441" spans="12:35" x14ac:dyDescent="0.2"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5"/>
      <c r="Y441" s="2"/>
      <c r="AA441" s="2"/>
      <c r="AB441" s="2"/>
      <c r="AC441" s="2"/>
      <c r="AD441" s="2"/>
      <c r="AE441" s="2"/>
      <c r="AF441" s="2"/>
      <c r="AG441" s="2"/>
      <c r="AH441" s="2"/>
      <c r="AI441" s="2"/>
    </row>
    <row r="442" spans="12:35" x14ac:dyDescent="0.2"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5"/>
      <c r="Y442" s="2"/>
      <c r="AA442" s="2"/>
      <c r="AB442" s="2"/>
      <c r="AC442" s="2"/>
      <c r="AD442" s="2"/>
      <c r="AE442" s="2"/>
      <c r="AF442" s="2"/>
      <c r="AG442" s="2"/>
      <c r="AH442" s="2"/>
      <c r="AI442" s="2"/>
    </row>
    <row r="443" spans="12:35" x14ac:dyDescent="0.2"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5"/>
      <c r="Y443" s="2"/>
      <c r="AA443" s="2"/>
      <c r="AB443" s="2"/>
      <c r="AC443" s="2"/>
      <c r="AD443" s="2"/>
      <c r="AE443" s="2"/>
      <c r="AF443" s="2"/>
      <c r="AG443" s="2"/>
      <c r="AH443" s="2"/>
      <c r="AI443" s="2"/>
    </row>
    <row r="444" spans="12:35" x14ac:dyDescent="0.2"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5"/>
      <c r="Y444" s="2"/>
      <c r="AA444" s="2"/>
      <c r="AB444" s="2"/>
      <c r="AC444" s="2"/>
      <c r="AD444" s="2"/>
      <c r="AE444" s="2"/>
      <c r="AF444" s="2"/>
      <c r="AG444" s="2"/>
      <c r="AH444" s="2"/>
      <c r="AI444" s="2"/>
    </row>
    <row r="445" spans="12:35" x14ac:dyDescent="0.2"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5"/>
      <c r="Y445" s="2"/>
      <c r="AA445" s="2"/>
      <c r="AB445" s="2"/>
      <c r="AC445" s="2"/>
      <c r="AD445" s="2"/>
      <c r="AE445" s="2"/>
      <c r="AF445" s="2"/>
      <c r="AG445" s="2"/>
      <c r="AH445" s="2"/>
      <c r="AI445" s="2"/>
    </row>
    <row r="446" spans="12:35" x14ac:dyDescent="0.2"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5"/>
      <c r="Y446" s="2"/>
      <c r="AA446" s="2"/>
      <c r="AB446" s="2"/>
      <c r="AC446" s="2"/>
      <c r="AD446" s="2"/>
      <c r="AE446" s="2"/>
      <c r="AF446" s="2"/>
      <c r="AG446" s="2"/>
      <c r="AH446" s="2"/>
      <c r="AI446" s="2"/>
    </row>
    <row r="447" spans="12:35" x14ac:dyDescent="0.2"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5"/>
      <c r="Y447" s="2"/>
      <c r="AA447" s="2"/>
      <c r="AB447" s="2"/>
      <c r="AC447" s="2"/>
      <c r="AD447" s="2"/>
      <c r="AE447" s="2"/>
      <c r="AF447" s="2"/>
      <c r="AG447" s="2"/>
      <c r="AH447" s="2"/>
      <c r="AI447" s="2"/>
    </row>
    <row r="448" spans="12:35" x14ac:dyDescent="0.2"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5"/>
      <c r="Y448" s="2"/>
      <c r="AA448" s="2"/>
      <c r="AB448" s="2"/>
      <c r="AC448" s="2"/>
      <c r="AD448" s="2"/>
      <c r="AE448" s="2"/>
      <c r="AF448" s="2"/>
      <c r="AG448" s="2"/>
      <c r="AH448" s="2"/>
      <c r="AI448" s="2"/>
    </row>
    <row r="449" spans="12:35" x14ac:dyDescent="0.2"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5"/>
      <c r="Y449" s="2"/>
      <c r="AA449" s="2"/>
      <c r="AB449" s="2"/>
      <c r="AC449" s="2"/>
      <c r="AD449" s="2"/>
      <c r="AE449" s="2"/>
      <c r="AF449" s="2"/>
      <c r="AG449" s="2"/>
      <c r="AH449" s="2"/>
      <c r="AI449" s="2"/>
    </row>
    <row r="450" spans="12:35" x14ac:dyDescent="0.2"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5"/>
      <c r="Y450" s="2"/>
      <c r="AA450" s="2"/>
      <c r="AB450" s="2"/>
      <c r="AC450" s="2"/>
      <c r="AD450" s="2"/>
      <c r="AE450" s="2"/>
      <c r="AF450" s="2"/>
      <c r="AG450" s="2"/>
      <c r="AH450" s="2"/>
      <c r="AI450" s="2"/>
    </row>
    <row r="451" spans="12:35" x14ac:dyDescent="0.2"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5"/>
      <c r="Y451" s="2"/>
      <c r="AA451" s="2"/>
      <c r="AB451" s="2"/>
      <c r="AC451" s="2"/>
      <c r="AD451" s="2"/>
      <c r="AE451" s="2"/>
      <c r="AF451" s="2"/>
      <c r="AG451" s="2"/>
      <c r="AH451" s="2"/>
      <c r="AI451" s="2"/>
    </row>
    <row r="452" spans="12:35" x14ac:dyDescent="0.2"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5"/>
      <c r="Y452" s="2"/>
      <c r="AA452" s="2"/>
      <c r="AB452" s="2"/>
      <c r="AC452" s="2"/>
      <c r="AD452" s="2"/>
      <c r="AE452" s="2"/>
      <c r="AF452" s="2"/>
      <c r="AG452" s="2"/>
      <c r="AH452" s="2"/>
      <c r="AI452" s="2"/>
    </row>
    <row r="453" spans="12:35" x14ac:dyDescent="0.2"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5"/>
      <c r="Y453" s="2"/>
      <c r="AA453" s="2"/>
      <c r="AB453" s="2"/>
      <c r="AC453" s="2"/>
      <c r="AD453" s="2"/>
      <c r="AE453" s="2"/>
      <c r="AF453" s="2"/>
      <c r="AG453" s="2"/>
      <c r="AH453" s="2"/>
      <c r="AI453" s="2"/>
    </row>
    <row r="454" spans="12:35" x14ac:dyDescent="0.2"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5"/>
      <c r="Y454" s="2"/>
      <c r="AA454" s="2"/>
      <c r="AB454" s="2"/>
      <c r="AC454" s="2"/>
      <c r="AD454" s="2"/>
      <c r="AE454" s="2"/>
      <c r="AF454" s="2"/>
      <c r="AG454" s="2"/>
      <c r="AH454" s="2"/>
      <c r="AI454" s="2"/>
    </row>
    <row r="455" spans="12:35" x14ac:dyDescent="0.2"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5"/>
      <c r="Y455" s="2"/>
      <c r="AA455" s="2"/>
      <c r="AB455" s="2"/>
      <c r="AC455" s="2"/>
      <c r="AD455" s="2"/>
      <c r="AE455" s="2"/>
      <c r="AF455" s="2"/>
      <c r="AG455" s="2"/>
      <c r="AH455" s="2"/>
      <c r="AI455" s="2"/>
    </row>
    <row r="456" spans="12:35" x14ac:dyDescent="0.2"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5"/>
      <c r="Y456" s="2"/>
      <c r="AA456" s="2"/>
      <c r="AB456" s="2"/>
      <c r="AC456" s="2"/>
      <c r="AD456" s="2"/>
      <c r="AE456" s="2"/>
      <c r="AF456" s="2"/>
      <c r="AG456" s="2"/>
      <c r="AH456" s="2"/>
      <c r="AI456" s="2"/>
    </row>
    <row r="457" spans="12:35" x14ac:dyDescent="0.2"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5"/>
      <c r="Y457" s="2"/>
      <c r="AA457" s="2"/>
      <c r="AB457" s="2"/>
      <c r="AC457" s="2"/>
      <c r="AD457" s="2"/>
      <c r="AE457" s="2"/>
      <c r="AF457" s="2"/>
      <c r="AG457" s="2"/>
      <c r="AH457" s="2"/>
      <c r="AI457" s="2"/>
    </row>
    <row r="458" spans="12:35" x14ac:dyDescent="0.2"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5"/>
      <c r="Y458" s="2"/>
      <c r="AA458" s="2"/>
      <c r="AB458" s="2"/>
      <c r="AC458" s="2"/>
      <c r="AD458" s="2"/>
      <c r="AE458" s="2"/>
      <c r="AF458" s="2"/>
      <c r="AG458" s="2"/>
      <c r="AH458" s="2"/>
      <c r="AI458" s="2"/>
    </row>
    <row r="459" spans="12:35" x14ac:dyDescent="0.2"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5"/>
      <c r="Y459" s="2"/>
      <c r="AA459" s="2"/>
      <c r="AB459" s="2"/>
      <c r="AC459" s="2"/>
      <c r="AD459" s="2"/>
      <c r="AE459" s="2"/>
      <c r="AF459" s="2"/>
      <c r="AG459" s="2"/>
      <c r="AH459" s="2"/>
      <c r="AI459" s="2"/>
    </row>
    <row r="460" spans="12:35" x14ac:dyDescent="0.2"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5"/>
      <c r="Y460" s="2"/>
      <c r="AA460" s="2"/>
      <c r="AB460" s="2"/>
      <c r="AC460" s="2"/>
      <c r="AD460" s="2"/>
      <c r="AE460" s="2"/>
      <c r="AF460" s="2"/>
      <c r="AG460" s="2"/>
      <c r="AH460" s="2"/>
      <c r="AI460" s="2"/>
    </row>
    <row r="461" spans="12:35" x14ac:dyDescent="0.2"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5"/>
      <c r="Y461" s="2"/>
      <c r="AA461" s="2"/>
      <c r="AB461" s="2"/>
      <c r="AC461" s="2"/>
      <c r="AD461" s="2"/>
      <c r="AE461" s="2"/>
      <c r="AF461" s="2"/>
      <c r="AG461" s="2"/>
      <c r="AH461" s="2"/>
      <c r="AI461" s="2"/>
    </row>
    <row r="462" spans="12:35" x14ac:dyDescent="0.2"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5"/>
      <c r="Y462" s="2"/>
      <c r="AA462" s="2"/>
      <c r="AB462" s="2"/>
      <c r="AC462" s="2"/>
      <c r="AD462" s="2"/>
      <c r="AE462" s="2"/>
      <c r="AF462" s="2"/>
      <c r="AG462" s="2"/>
      <c r="AH462" s="2"/>
      <c r="AI462" s="2"/>
    </row>
    <row r="463" spans="12:35" x14ac:dyDescent="0.2"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5"/>
      <c r="Y463" s="2"/>
      <c r="AA463" s="2"/>
      <c r="AB463" s="2"/>
      <c r="AC463" s="2"/>
      <c r="AD463" s="2"/>
      <c r="AE463" s="2"/>
      <c r="AF463" s="2"/>
      <c r="AG463" s="2"/>
      <c r="AH463" s="2"/>
      <c r="AI463" s="2"/>
    </row>
    <row r="464" spans="12:35" x14ac:dyDescent="0.2"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5"/>
      <c r="Y464" s="2"/>
      <c r="AA464" s="2"/>
      <c r="AB464" s="2"/>
      <c r="AC464" s="2"/>
      <c r="AD464" s="2"/>
      <c r="AE464" s="2"/>
      <c r="AF464" s="2"/>
      <c r="AG464" s="2"/>
      <c r="AH464" s="2"/>
      <c r="AI464" s="2"/>
    </row>
    <row r="465" spans="12:35" x14ac:dyDescent="0.2"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5"/>
      <c r="Y465" s="2"/>
      <c r="AA465" s="2"/>
      <c r="AB465" s="2"/>
      <c r="AC465" s="2"/>
      <c r="AD465" s="2"/>
      <c r="AE465" s="2"/>
      <c r="AF465" s="2"/>
      <c r="AG465" s="2"/>
      <c r="AH465" s="2"/>
      <c r="AI465" s="2"/>
    </row>
    <row r="466" spans="12:35" x14ac:dyDescent="0.2"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5"/>
      <c r="Y466" s="2"/>
      <c r="AA466" s="2"/>
      <c r="AB466" s="2"/>
      <c r="AC466" s="2"/>
      <c r="AD466" s="2"/>
      <c r="AE466" s="2"/>
      <c r="AF466" s="2"/>
      <c r="AG466" s="2"/>
      <c r="AH466" s="2"/>
      <c r="AI466" s="2"/>
    </row>
    <row r="467" spans="12:35" x14ac:dyDescent="0.2"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5"/>
      <c r="Y467" s="2"/>
      <c r="AA467" s="2"/>
      <c r="AB467" s="2"/>
      <c r="AC467" s="2"/>
      <c r="AD467" s="2"/>
      <c r="AE467" s="2"/>
      <c r="AF467" s="2"/>
      <c r="AG467" s="2"/>
      <c r="AH467" s="2"/>
      <c r="AI467" s="2"/>
    </row>
    <row r="468" spans="12:35" x14ac:dyDescent="0.2"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5"/>
      <c r="Y468" s="2"/>
      <c r="AA468" s="2"/>
      <c r="AB468" s="2"/>
      <c r="AC468" s="2"/>
      <c r="AD468" s="2"/>
      <c r="AE468" s="2"/>
      <c r="AF468" s="2"/>
      <c r="AG468" s="2"/>
      <c r="AH468" s="2"/>
      <c r="AI468" s="2"/>
    </row>
    <row r="469" spans="12:35" x14ac:dyDescent="0.2"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5"/>
      <c r="Y469" s="2"/>
      <c r="AA469" s="2"/>
      <c r="AB469" s="2"/>
      <c r="AC469" s="2"/>
      <c r="AD469" s="2"/>
      <c r="AE469" s="2"/>
      <c r="AF469" s="2"/>
      <c r="AG469" s="2"/>
      <c r="AH469" s="2"/>
      <c r="AI469" s="2"/>
    </row>
    <row r="470" spans="12:35" x14ac:dyDescent="0.2"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5"/>
      <c r="Y470" s="2"/>
      <c r="AA470" s="2"/>
      <c r="AB470" s="2"/>
      <c r="AC470" s="2"/>
      <c r="AD470" s="2"/>
      <c r="AE470" s="2"/>
      <c r="AF470" s="2"/>
      <c r="AG470" s="2"/>
      <c r="AH470" s="2"/>
      <c r="AI470" s="2"/>
    </row>
    <row r="471" spans="12:35" x14ac:dyDescent="0.2"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5"/>
      <c r="Y471" s="2"/>
      <c r="AA471" s="2"/>
      <c r="AB471" s="2"/>
      <c r="AC471" s="2"/>
      <c r="AD471" s="2"/>
      <c r="AE471" s="2"/>
      <c r="AF471" s="2"/>
      <c r="AG471" s="2"/>
      <c r="AH471" s="2"/>
      <c r="AI471" s="2"/>
    </row>
    <row r="472" spans="12:35" x14ac:dyDescent="0.2"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5"/>
      <c r="Y472" s="2"/>
      <c r="AA472" s="2"/>
      <c r="AB472" s="2"/>
      <c r="AC472" s="2"/>
      <c r="AD472" s="2"/>
      <c r="AE472" s="2"/>
      <c r="AF472" s="2"/>
      <c r="AG472" s="2"/>
      <c r="AH472" s="2"/>
      <c r="AI472" s="2"/>
    </row>
    <row r="473" spans="12:35" x14ac:dyDescent="0.2"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5"/>
      <c r="Y473" s="2"/>
      <c r="AA473" s="2"/>
      <c r="AB473" s="2"/>
      <c r="AC473" s="2"/>
      <c r="AD473" s="2"/>
      <c r="AE473" s="2"/>
      <c r="AF473" s="2"/>
      <c r="AG473" s="2"/>
      <c r="AH473" s="2"/>
      <c r="AI473" s="2"/>
    </row>
    <row r="474" spans="12:35" x14ac:dyDescent="0.2"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5"/>
      <c r="Y474" s="2"/>
      <c r="AA474" s="2"/>
      <c r="AB474" s="2"/>
      <c r="AC474" s="2"/>
      <c r="AD474" s="2"/>
      <c r="AE474" s="2"/>
      <c r="AF474" s="2"/>
      <c r="AG474" s="2"/>
      <c r="AH474" s="2"/>
      <c r="AI474" s="2"/>
    </row>
    <row r="475" spans="12:35" x14ac:dyDescent="0.2"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5"/>
      <c r="Y475" s="2"/>
      <c r="AA475" s="2"/>
      <c r="AB475" s="2"/>
      <c r="AC475" s="2"/>
      <c r="AD475" s="2"/>
      <c r="AE475" s="2"/>
      <c r="AF475" s="2"/>
      <c r="AG475" s="2"/>
      <c r="AH475" s="2"/>
      <c r="AI475" s="2"/>
    </row>
    <row r="476" spans="12:35" x14ac:dyDescent="0.2"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5"/>
      <c r="Y476" s="2"/>
      <c r="AA476" s="2"/>
      <c r="AB476" s="2"/>
      <c r="AC476" s="2"/>
      <c r="AD476" s="2"/>
      <c r="AE476" s="2"/>
      <c r="AF476" s="2"/>
      <c r="AG476" s="2"/>
      <c r="AH476" s="2"/>
      <c r="AI476" s="2"/>
    </row>
    <row r="477" spans="12:35" x14ac:dyDescent="0.2"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5"/>
      <c r="Y477" s="2"/>
      <c r="AA477" s="2"/>
      <c r="AB477" s="2"/>
      <c r="AC477" s="2"/>
      <c r="AD477" s="2"/>
      <c r="AE477" s="2"/>
      <c r="AF477" s="2"/>
      <c r="AG477" s="2"/>
      <c r="AH477" s="2"/>
      <c r="AI477" s="2"/>
    </row>
    <row r="478" spans="12:35" x14ac:dyDescent="0.2"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5"/>
      <c r="Y478" s="2"/>
      <c r="AA478" s="2"/>
      <c r="AB478" s="2"/>
      <c r="AC478" s="2"/>
      <c r="AD478" s="2"/>
      <c r="AE478" s="2"/>
      <c r="AF478" s="2"/>
      <c r="AG478" s="2"/>
      <c r="AH478" s="2"/>
      <c r="AI478" s="2"/>
    </row>
    <row r="479" spans="12:35" x14ac:dyDescent="0.2"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5"/>
      <c r="Y479" s="2"/>
      <c r="AA479" s="2"/>
      <c r="AB479" s="2"/>
      <c r="AC479" s="2"/>
      <c r="AD479" s="2"/>
      <c r="AE479" s="2"/>
      <c r="AF479" s="2"/>
      <c r="AG479" s="2"/>
      <c r="AH479" s="2"/>
      <c r="AI479" s="2"/>
    </row>
    <row r="480" spans="12:35" x14ac:dyDescent="0.2"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5"/>
      <c r="Y480" s="2"/>
      <c r="AA480" s="2"/>
      <c r="AB480" s="2"/>
      <c r="AC480" s="2"/>
      <c r="AD480" s="2"/>
      <c r="AE480" s="2"/>
      <c r="AF480" s="2"/>
      <c r="AG480" s="2"/>
      <c r="AH480" s="2"/>
      <c r="AI480" s="2"/>
    </row>
    <row r="481" spans="12:35" x14ac:dyDescent="0.2"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5"/>
      <c r="Y481" s="2"/>
      <c r="AA481" s="2"/>
      <c r="AB481" s="2"/>
      <c r="AC481" s="2"/>
      <c r="AD481" s="2"/>
      <c r="AE481" s="2"/>
      <c r="AF481" s="2"/>
      <c r="AG481" s="2"/>
      <c r="AH481" s="2"/>
      <c r="AI481" s="2"/>
    </row>
    <row r="482" spans="12:35" x14ac:dyDescent="0.2"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5"/>
      <c r="Y482" s="2"/>
      <c r="AA482" s="2"/>
      <c r="AB482" s="2"/>
      <c r="AC482" s="2"/>
      <c r="AD482" s="2"/>
      <c r="AE482" s="2"/>
      <c r="AF482" s="2"/>
      <c r="AG482" s="2"/>
      <c r="AH482" s="2"/>
      <c r="AI482" s="2"/>
    </row>
    <row r="483" spans="12:35" x14ac:dyDescent="0.2"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5"/>
      <c r="Y483" s="2"/>
      <c r="AA483" s="2"/>
      <c r="AB483" s="2"/>
      <c r="AC483" s="2"/>
      <c r="AD483" s="2"/>
      <c r="AE483" s="2"/>
      <c r="AF483" s="2"/>
      <c r="AG483" s="2"/>
      <c r="AH483" s="2"/>
      <c r="AI483" s="2"/>
    </row>
    <row r="484" spans="12:35" x14ac:dyDescent="0.2"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5"/>
      <c r="Y484" s="2"/>
      <c r="AA484" s="2"/>
      <c r="AB484" s="2"/>
      <c r="AC484" s="2"/>
      <c r="AD484" s="2"/>
      <c r="AE484" s="2"/>
      <c r="AF484" s="2"/>
      <c r="AG484" s="2"/>
      <c r="AH484" s="2"/>
      <c r="AI484" s="2"/>
    </row>
    <row r="485" spans="12:35" x14ac:dyDescent="0.2"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5"/>
      <c r="Y485" s="2"/>
      <c r="AA485" s="2"/>
      <c r="AB485" s="2"/>
      <c r="AC485" s="2"/>
      <c r="AD485" s="2"/>
      <c r="AE485" s="2"/>
      <c r="AF485" s="2"/>
      <c r="AG485" s="2"/>
      <c r="AH485" s="2"/>
      <c r="AI485" s="2"/>
    </row>
    <row r="486" spans="12:35" x14ac:dyDescent="0.2"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5"/>
      <c r="Y486" s="2"/>
      <c r="AA486" s="2"/>
      <c r="AB486" s="2"/>
      <c r="AC486" s="2"/>
      <c r="AD486" s="2"/>
      <c r="AE486" s="2"/>
      <c r="AF486" s="2"/>
      <c r="AG486" s="2"/>
      <c r="AH486" s="2"/>
      <c r="AI486" s="2"/>
    </row>
    <row r="487" spans="12:35" x14ac:dyDescent="0.2"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5"/>
      <c r="Y487" s="2"/>
      <c r="AA487" s="2"/>
      <c r="AB487" s="2"/>
      <c r="AC487" s="2"/>
      <c r="AD487" s="2"/>
      <c r="AE487" s="2"/>
      <c r="AF487" s="2"/>
      <c r="AG487" s="2"/>
      <c r="AH487" s="2"/>
      <c r="AI487" s="2"/>
    </row>
    <row r="488" spans="12:35" x14ac:dyDescent="0.2"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5"/>
      <c r="Y488" s="2"/>
      <c r="AA488" s="2"/>
      <c r="AB488" s="2"/>
      <c r="AC488" s="2"/>
      <c r="AD488" s="2"/>
      <c r="AE488" s="2"/>
      <c r="AF488" s="2"/>
      <c r="AG488" s="2"/>
      <c r="AH488" s="2"/>
      <c r="AI488" s="2"/>
    </row>
    <row r="489" spans="12:35" x14ac:dyDescent="0.2"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5"/>
      <c r="Y489" s="2"/>
      <c r="AA489" s="2"/>
      <c r="AB489" s="2"/>
      <c r="AC489" s="2"/>
      <c r="AD489" s="2"/>
      <c r="AE489" s="2"/>
      <c r="AF489" s="2"/>
      <c r="AG489" s="2"/>
      <c r="AH489" s="2"/>
      <c r="AI489" s="2"/>
    </row>
    <row r="490" spans="12:35" x14ac:dyDescent="0.2"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5"/>
      <c r="Y490" s="2"/>
      <c r="AA490" s="2"/>
      <c r="AB490" s="2"/>
      <c r="AC490" s="2"/>
      <c r="AD490" s="2"/>
      <c r="AE490" s="2"/>
      <c r="AF490" s="2"/>
      <c r="AG490" s="2"/>
      <c r="AH490" s="2"/>
      <c r="AI490" s="2"/>
    </row>
    <row r="491" spans="12:35" x14ac:dyDescent="0.2"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5"/>
      <c r="Y491" s="2"/>
      <c r="AA491" s="2"/>
      <c r="AB491" s="2"/>
      <c r="AC491" s="2"/>
      <c r="AD491" s="2"/>
      <c r="AE491" s="2"/>
      <c r="AF491" s="2"/>
      <c r="AG491" s="2"/>
      <c r="AH491" s="2"/>
      <c r="AI491" s="2"/>
    </row>
    <row r="492" spans="12:35" x14ac:dyDescent="0.2"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5"/>
      <c r="Y492" s="2"/>
      <c r="AA492" s="2"/>
      <c r="AB492" s="2"/>
      <c r="AC492" s="2"/>
      <c r="AD492" s="2"/>
      <c r="AE492" s="2"/>
      <c r="AF492" s="2"/>
      <c r="AG492" s="2"/>
      <c r="AH492" s="2"/>
      <c r="AI492" s="2"/>
    </row>
    <row r="493" spans="12:35" x14ac:dyDescent="0.2"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5"/>
      <c r="Y493" s="2"/>
      <c r="AA493" s="2"/>
      <c r="AB493" s="2"/>
      <c r="AC493" s="2"/>
      <c r="AD493" s="2"/>
      <c r="AE493" s="2"/>
      <c r="AF493" s="2"/>
      <c r="AG493" s="2"/>
      <c r="AH493" s="2"/>
      <c r="AI493" s="2"/>
    </row>
    <row r="494" spans="12:35" x14ac:dyDescent="0.2"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5"/>
      <c r="Y494" s="2"/>
      <c r="AA494" s="2"/>
      <c r="AB494" s="2"/>
      <c r="AC494" s="2"/>
      <c r="AD494" s="2"/>
      <c r="AE494" s="2"/>
      <c r="AF494" s="2"/>
      <c r="AG494" s="2"/>
      <c r="AH494" s="2"/>
      <c r="AI494" s="2"/>
    </row>
    <row r="495" spans="12:35" x14ac:dyDescent="0.2"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5"/>
      <c r="Y495" s="2"/>
      <c r="AA495" s="2"/>
      <c r="AB495" s="2"/>
      <c r="AC495" s="2"/>
      <c r="AD495" s="2"/>
      <c r="AE495" s="2"/>
      <c r="AF495" s="2"/>
      <c r="AG495" s="2"/>
      <c r="AH495" s="2"/>
      <c r="AI495" s="2"/>
    </row>
    <row r="496" spans="12:35" x14ac:dyDescent="0.2"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5"/>
      <c r="Y496" s="2"/>
      <c r="AA496" s="2"/>
      <c r="AB496" s="2"/>
      <c r="AC496" s="2"/>
      <c r="AD496" s="2"/>
      <c r="AE496" s="2"/>
      <c r="AF496" s="2"/>
      <c r="AG496" s="2"/>
      <c r="AH496" s="2"/>
      <c r="AI496" s="2"/>
    </row>
    <row r="497" spans="12:35" x14ac:dyDescent="0.2"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5"/>
      <c r="Y497" s="2"/>
      <c r="AA497" s="2"/>
      <c r="AB497" s="2"/>
      <c r="AC497" s="2"/>
      <c r="AD497" s="2"/>
      <c r="AE497" s="2"/>
      <c r="AF497" s="2"/>
      <c r="AG497" s="2"/>
      <c r="AH497" s="2"/>
      <c r="AI497" s="2"/>
    </row>
    <row r="498" spans="12:35" x14ac:dyDescent="0.2"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5"/>
      <c r="Y498" s="2"/>
      <c r="AA498" s="2"/>
      <c r="AB498" s="2"/>
      <c r="AC498" s="2"/>
      <c r="AD498" s="2"/>
      <c r="AE498" s="2"/>
      <c r="AF498" s="2"/>
      <c r="AG498" s="2"/>
      <c r="AH498" s="2"/>
      <c r="AI498" s="2"/>
    </row>
    <row r="499" spans="12:35" x14ac:dyDescent="0.2"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5"/>
      <c r="Y499" s="2"/>
      <c r="AA499" s="2"/>
      <c r="AB499" s="2"/>
      <c r="AC499" s="2"/>
      <c r="AD499" s="2"/>
      <c r="AE499" s="2"/>
      <c r="AF499" s="2"/>
      <c r="AG499" s="2"/>
      <c r="AH499" s="2"/>
      <c r="AI499" s="2"/>
    </row>
    <row r="500" spans="12:35" x14ac:dyDescent="0.2"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5"/>
      <c r="Y500" s="2"/>
      <c r="AA500" s="2"/>
      <c r="AB500" s="2"/>
      <c r="AC500" s="2"/>
      <c r="AD500" s="2"/>
      <c r="AE500" s="2"/>
      <c r="AF500" s="2"/>
      <c r="AG500" s="2"/>
      <c r="AH500" s="2"/>
      <c r="AI500" s="2"/>
    </row>
    <row r="501" spans="12:35" x14ac:dyDescent="0.2"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5"/>
      <c r="Y501" s="2"/>
      <c r="AA501" s="2"/>
      <c r="AB501" s="2"/>
      <c r="AC501" s="2"/>
      <c r="AD501" s="2"/>
      <c r="AE501" s="2"/>
      <c r="AF501" s="2"/>
      <c r="AG501" s="2"/>
      <c r="AH501" s="2"/>
      <c r="AI501" s="2"/>
    </row>
    <row r="502" spans="12:35" x14ac:dyDescent="0.2"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5"/>
      <c r="Y502" s="2"/>
      <c r="AA502" s="2"/>
      <c r="AB502" s="2"/>
      <c r="AC502" s="2"/>
      <c r="AD502" s="2"/>
      <c r="AE502" s="2"/>
      <c r="AF502" s="2"/>
      <c r="AG502" s="2"/>
      <c r="AH502" s="2"/>
      <c r="AI502" s="2"/>
    </row>
    <row r="503" spans="12:35" x14ac:dyDescent="0.2"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5"/>
      <c r="Y503" s="2"/>
      <c r="AA503" s="2"/>
      <c r="AB503" s="2"/>
      <c r="AC503" s="2"/>
      <c r="AD503" s="2"/>
      <c r="AE503" s="2"/>
      <c r="AF503" s="2"/>
      <c r="AG503" s="2"/>
      <c r="AH503" s="2"/>
      <c r="AI503" s="2"/>
    </row>
    <row r="504" spans="12:35" x14ac:dyDescent="0.2"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5"/>
      <c r="Y504" s="2"/>
      <c r="AA504" s="2"/>
      <c r="AB504" s="2"/>
      <c r="AC504" s="2"/>
      <c r="AD504" s="2"/>
      <c r="AE504" s="2"/>
      <c r="AF504" s="2"/>
      <c r="AG504" s="2"/>
      <c r="AH504" s="2"/>
      <c r="AI504" s="2"/>
    </row>
    <row r="505" spans="12:35" x14ac:dyDescent="0.2"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5"/>
      <c r="Y505" s="2"/>
      <c r="AA505" s="2"/>
      <c r="AB505" s="2"/>
      <c r="AC505" s="2"/>
      <c r="AD505" s="2"/>
      <c r="AE505" s="2"/>
      <c r="AF505" s="2"/>
      <c r="AG505" s="2"/>
      <c r="AH505" s="2"/>
      <c r="AI505" s="2"/>
    </row>
    <row r="506" spans="12:35" x14ac:dyDescent="0.2"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5"/>
      <c r="Y506" s="2"/>
      <c r="AA506" s="2"/>
      <c r="AB506" s="2"/>
      <c r="AC506" s="2"/>
      <c r="AD506" s="2"/>
      <c r="AE506" s="2"/>
      <c r="AF506" s="2"/>
      <c r="AG506" s="2"/>
      <c r="AH506" s="2"/>
      <c r="AI506" s="2"/>
    </row>
    <row r="507" spans="12:35" x14ac:dyDescent="0.2"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5"/>
      <c r="Y507" s="2"/>
      <c r="AA507" s="2"/>
      <c r="AB507" s="2"/>
      <c r="AC507" s="2"/>
      <c r="AD507" s="2"/>
      <c r="AE507" s="2"/>
      <c r="AF507" s="2"/>
      <c r="AG507" s="2"/>
      <c r="AH507" s="2"/>
      <c r="AI507" s="2"/>
    </row>
    <row r="508" spans="12:35" x14ac:dyDescent="0.2"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5"/>
      <c r="Y508" s="2"/>
      <c r="AA508" s="2"/>
      <c r="AB508" s="2"/>
      <c r="AC508" s="2"/>
      <c r="AD508" s="2"/>
      <c r="AE508" s="2"/>
      <c r="AF508" s="2"/>
      <c r="AG508" s="2"/>
      <c r="AH508" s="2"/>
      <c r="AI508" s="2"/>
    </row>
    <row r="509" spans="12:35" x14ac:dyDescent="0.2"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5"/>
      <c r="Y509" s="2"/>
      <c r="AA509" s="2"/>
      <c r="AB509" s="2"/>
      <c r="AC509" s="2"/>
      <c r="AD509" s="2"/>
      <c r="AE509" s="2"/>
      <c r="AF509" s="2"/>
      <c r="AG509" s="2"/>
      <c r="AH509" s="2"/>
      <c r="AI509" s="2"/>
    </row>
    <row r="510" spans="12:35" x14ac:dyDescent="0.2"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5"/>
      <c r="Y510" s="2"/>
      <c r="AA510" s="2"/>
      <c r="AB510" s="2"/>
      <c r="AC510" s="2"/>
      <c r="AD510" s="2"/>
      <c r="AE510" s="2"/>
      <c r="AF510" s="2"/>
      <c r="AG510" s="2"/>
      <c r="AH510" s="2"/>
      <c r="AI510" s="2"/>
    </row>
    <row r="511" spans="12:35" x14ac:dyDescent="0.2"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5"/>
      <c r="Y511" s="2"/>
      <c r="AA511" s="2"/>
      <c r="AB511" s="2"/>
      <c r="AC511" s="2"/>
      <c r="AD511" s="2"/>
      <c r="AE511" s="2"/>
      <c r="AF511" s="2"/>
      <c r="AG511" s="2"/>
      <c r="AH511" s="2"/>
      <c r="AI511" s="2"/>
    </row>
    <row r="512" spans="12:35" x14ac:dyDescent="0.2"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5"/>
      <c r="Y512" s="2"/>
      <c r="AA512" s="2"/>
      <c r="AB512" s="2"/>
      <c r="AC512" s="2"/>
      <c r="AD512" s="2"/>
      <c r="AE512" s="2"/>
      <c r="AF512" s="2"/>
      <c r="AG512" s="2"/>
      <c r="AH512" s="2"/>
      <c r="AI512" s="2"/>
    </row>
    <row r="513" spans="12:35" x14ac:dyDescent="0.2"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5"/>
      <c r="Y513" s="2"/>
      <c r="AA513" s="2"/>
      <c r="AB513" s="2"/>
      <c r="AC513" s="2"/>
      <c r="AD513" s="2"/>
      <c r="AE513" s="2"/>
      <c r="AF513" s="2"/>
      <c r="AG513" s="2"/>
      <c r="AH513" s="2"/>
      <c r="AI513" s="2"/>
    </row>
    <row r="514" spans="12:35" x14ac:dyDescent="0.2"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5"/>
      <c r="Y514" s="2"/>
      <c r="AA514" s="2"/>
      <c r="AB514" s="2"/>
      <c r="AC514" s="2"/>
      <c r="AD514" s="2"/>
      <c r="AE514" s="2"/>
      <c r="AF514" s="2"/>
      <c r="AG514" s="2"/>
      <c r="AH514" s="2"/>
      <c r="AI514" s="2"/>
    </row>
    <row r="515" spans="12:35" x14ac:dyDescent="0.2"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5"/>
      <c r="Y515" s="2"/>
      <c r="AA515" s="2"/>
      <c r="AB515" s="2"/>
      <c r="AC515" s="2"/>
      <c r="AD515" s="2"/>
      <c r="AE515" s="2"/>
      <c r="AF515" s="2"/>
      <c r="AG515" s="2"/>
      <c r="AH515" s="2"/>
      <c r="AI515" s="2"/>
    </row>
    <row r="516" spans="12:35" x14ac:dyDescent="0.2"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5"/>
      <c r="Y516" s="2"/>
      <c r="AA516" s="2"/>
      <c r="AB516" s="2"/>
      <c r="AC516" s="2"/>
      <c r="AD516" s="2"/>
      <c r="AE516" s="2"/>
      <c r="AF516" s="2"/>
      <c r="AG516" s="2"/>
      <c r="AH516" s="2"/>
      <c r="AI516" s="2"/>
    </row>
    <row r="517" spans="12:35" x14ac:dyDescent="0.2"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5"/>
      <c r="Y517" s="2"/>
      <c r="AA517" s="2"/>
      <c r="AB517" s="2"/>
      <c r="AC517" s="2"/>
      <c r="AD517" s="2"/>
      <c r="AE517" s="2"/>
      <c r="AF517" s="2"/>
      <c r="AG517" s="2"/>
      <c r="AH517" s="2"/>
      <c r="AI517" s="2"/>
    </row>
    <row r="518" spans="12:35" x14ac:dyDescent="0.2"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5"/>
      <c r="Y518" s="2"/>
      <c r="AA518" s="2"/>
      <c r="AB518" s="2"/>
      <c r="AC518" s="2"/>
      <c r="AD518" s="2"/>
      <c r="AE518" s="2"/>
      <c r="AF518" s="2"/>
      <c r="AG518" s="2"/>
      <c r="AH518" s="2"/>
      <c r="AI518" s="2"/>
    </row>
    <row r="519" spans="12:35" x14ac:dyDescent="0.2"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5"/>
      <c r="Y519" s="2"/>
      <c r="AA519" s="2"/>
      <c r="AB519" s="2"/>
      <c r="AC519" s="2"/>
      <c r="AD519" s="2"/>
      <c r="AE519" s="2"/>
      <c r="AF519" s="2"/>
      <c r="AG519" s="2"/>
      <c r="AH519" s="2"/>
      <c r="AI519" s="2"/>
    </row>
    <row r="520" spans="12:35" x14ac:dyDescent="0.2"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5"/>
      <c r="Y520" s="2"/>
      <c r="AA520" s="2"/>
      <c r="AB520" s="2"/>
      <c r="AC520" s="2"/>
      <c r="AD520" s="2"/>
      <c r="AE520" s="2"/>
      <c r="AF520" s="2"/>
      <c r="AG520" s="2"/>
      <c r="AH520" s="2"/>
      <c r="AI520" s="2"/>
    </row>
    <row r="521" spans="12:35" x14ac:dyDescent="0.2"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5"/>
      <c r="Y521" s="2"/>
      <c r="AA521" s="2"/>
      <c r="AB521" s="2"/>
      <c r="AC521" s="2"/>
      <c r="AD521" s="2"/>
      <c r="AE521" s="2"/>
      <c r="AF521" s="2"/>
      <c r="AG521" s="2"/>
      <c r="AH521" s="2"/>
      <c r="AI521" s="2"/>
    </row>
    <row r="522" spans="12:35" x14ac:dyDescent="0.2"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5"/>
      <c r="Y522" s="2"/>
      <c r="AA522" s="2"/>
      <c r="AB522" s="2"/>
      <c r="AC522" s="2"/>
      <c r="AD522" s="2"/>
      <c r="AE522" s="2"/>
      <c r="AF522" s="2"/>
      <c r="AG522" s="2"/>
      <c r="AH522" s="2"/>
      <c r="AI522" s="2"/>
    </row>
    <row r="523" spans="12:35" x14ac:dyDescent="0.2"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5"/>
      <c r="Y523" s="2"/>
      <c r="AA523" s="2"/>
      <c r="AB523" s="2"/>
      <c r="AC523" s="2"/>
      <c r="AD523" s="2"/>
      <c r="AE523" s="2"/>
      <c r="AF523" s="2"/>
      <c r="AG523" s="2"/>
      <c r="AH523" s="2"/>
      <c r="AI523" s="2"/>
    </row>
    <row r="524" spans="12:35" x14ac:dyDescent="0.2"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5"/>
      <c r="Y524" s="2"/>
      <c r="AA524" s="2"/>
      <c r="AB524" s="2"/>
      <c r="AC524" s="2"/>
      <c r="AD524" s="2"/>
      <c r="AE524" s="2"/>
      <c r="AF524" s="2"/>
      <c r="AG524" s="2"/>
      <c r="AH524" s="2"/>
      <c r="AI524" s="2"/>
    </row>
    <row r="525" spans="12:35" x14ac:dyDescent="0.2"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5"/>
      <c r="Y525" s="2"/>
      <c r="AA525" s="2"/>
      <c r="AB525" s="2"/>
      <c r="AC525" s="2"/>
      <c r="AD525" s="2"/>
      <c r="AE525" s="2"/>
      <c r="AF525" s="2"/>
      <c r="AG525" s="2"/>
      <c r="AH525" s="2"/>
      <c r="AI525" s="2"/>
    </row>
    <row r="526" spans="12:35" x14ac:dyDescent="0.2"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5"/>
      <c r="Y526" s="2"/>
      <c r="AA526" s="2"/>
      <c r="AB526" s="2"/>
      <c r="AC526" s="2"/>
      <c r="AD526" s="2"/>
      <c r="AE526" s="2"/>
      <c r="AF526" s="2"/>
      <c r="AG526" s="2"/>
      <c r="AH526" s="2"/>
      <c r="AI526" s="2"/>
    </row>
    <row r="527" spans="12:35" x14ac:dyDescent="0.2"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5"/>
      <c r="Y527" s="2"/>
      <c r="AA527" s="2"/>
      <c r="AB527" s="2"/>
      <c r="AC527" s="2"/>
      <c r="AD527" s="2"/>
      <c r="AE527" s="2"/>
      <c r="AF527" s="2"/>
      <c r="AG527" s="2"/>
      <c r="AH527" s="2"/>
      <c r="AI527" s="2"/>
    </row>
    <row r="528" spans="12:35" x14ac:dyDescent="0.2"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5"/>
      <c r="Y528" s="2"/>
      <c r="AA528" s="2"/>
      <c r="AB528" s="2"/>
      <c r="AC528" s="2"/>
      <c r="AD528" s="2"/>
      <c r="AE528" s="2"/>
      <c r="AF528" s="2"/>
      <c r="AG528" s="2"/>
      <c r="AH528" s="2"/>
      <c r="AI528" s="2"/>
    </row>
    <row r="529" spans="12:35" x14ac:dyDescent="0.2"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5"/>
      <c r="Y529" s="2"/>
      <c r="AA529" s="2"/>
      <c r="AB529" s="2"/>
      <c r="AC529" s="2"/>
      <c r="AD529" s="2"/>
      <c r="AE529" s="2"/>
      <c r="AF529" s="2"/>
      <c r="AG529" s="2"/>
      <c r="AH529" s="2"/>
      <c r="AI529" s="2"/>
    </row>
    <row r="530" spans="12:35" x14ac:dyDescent="0.2"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5"/>
      <c r="Y530" s="2"/>
      <c r="AA530" s="2"/>
      <c r="AB530" s="2"/>
      <c r="AC530" s="2"/>
      <c r="AD530" s="2"/>
      <c r="AE530" s="2"/>
      <c r="AF530" s="2"/>
      <c r="AG530" s="2"/>
      <c r="AH530" s="2"/>
      <c r="AI530" s="2"/>
    </row>
    <row r="531" spans="12:35" x14ac:dyDescent="0.2"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5"/>
      <c r="Y531" s="2"/>
      <c r="AA531" s="2"/>
      <c r="AB531" s="2"/>
      <c r="AC531" s="2"/>
      <c r="AD531" s="2"/>
      <c r="AE531" s="2"/>
      <c r="AF531" s="2"/>
      <c r="AG531" s="2"/>
      <c r="AH531" s="2"/>
      <c r="AI531" s="2"/>
    </row>
    <row r="532" spans="12:35" x14ac:dyDescent="0.2"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5"/>
      <c r="Y532" s="2"/>
      <c r="AA532" s="2"/>
      <c r="AB532" s="2"/>
      <c r="AC532" s="2"/>
      <c r="AD532" s="2"/>
      <c r="AE532" s="2"/>
      <c r="AF532" s="2"/>
      <c r="AG532" s="2"/>
      <c r="AH532" s="2"/>
      <c r="AI532" s="2"/>
    </row>
    <row r="533" spans="12:35" x14ac:dyDescent="0.2"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5"/>
      <c r="Y533" s="2"/>
      <c r="AA533" s="2"/>
      <c r="AB533" s="2"/>
      <c r="AC533" s="2"/>
      <c r="AD533" s="2"/>
      <c r="AE533" s="2"/>
      <c r="AF533" s="2"/>
      <c r="AG533" s="2"/>
      <c r="AH533" s="2"/>
      <c r="AI533" s="2"/>
    </row>
    <row r="534" spans="12:35" x14ac:dyDescent="0.2"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5"/>
      <c r="Y534" s="2"/>
      <c r="AA534" s="2"/>
      <c r="AB534" s="2"/>
      <c r="AC534" s="2"/>
      <c r="AD534" s="2"/>
      <c r="AE534" s="2"/>
      <c r="AF534" s="2"/>
      <c r="AG534" s="2"/>
      <c r="AH534" s="2"/>
      <c r="AI534" s="2"/>
    </row>
    <row r="535" spans="12:35" x14ac:dyDescent="0.2"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5"/>
      <c r="Y535" s="2"/>
      <c r="AA535" s="2"/>
      <c r="AB535" s="2"/>
      <c r="AC535" s="2"/>
      <c r="AD535" s="2"/>
      <c r="AE535" s="2"/>
      <c r="AF535" s="2"/>
      <c r="AG535" s="2"/>
      <c r="AH535" s="2"/>
      <c r="AI535" s="2"/>
    </row>
    <row r="536" spans="12:35" x14ac:dyDescent="0.2"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5"/>
      <c r="Y536" s="2"/>
      <c r="AA536" s="2"/>
      <c r="AB536" s="2"/>
      <c r="AC536" s="2"/>
      <c r="AD536" s="2"/>
      <c r="AE536" s="2"/>
      <c r="AF536" s="2"/>
      <c r="AG536" s="2"/>
      <c r="AH536" s="2"/>
      <c r="AI536" s="2"/>
    </row>
    <row r="537" spans="12:35" x14ac:dyDescent="0.2"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5"/>
      <c r="Y537" s="2"/>
      <c r="AA537" s="2"/>
      <c r="AB537" s="2"/>
      <c r="AC537" s="2"/>
      <c r="AD537" s="2"/>
      <c r="AE537" s="2"/>
      <c r="AF537" s="2"/>
      <c r="AG537" s="2"/>
      <c r="AH537" s="2"/>
      <c r="AI537" s="2"/>
    </row>
    <row r="538" spans="12:35" x14ac:dyDescent="0.2"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5"/>
      <c r="Y538" s="2"/>
      <c r="AA538" s="2"/>
      <c r="AB538" s="2"/>
      <c r="AC538" s="2"/>
      <c r="AD538" s="2"/>
      <c r="AE538" s="2"/>
      <c r="AF538" s="2"/>
      <c r="AG538" s="2"/>
      <c r="AH538" s="2"/>
      <c r="AI538" s="2"/>
    </row>
    <row r="539" spans="12:35" x14ac:dyDescent="0.2"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5"/>
      <c r="Y539" s="2"/>
      <c r="AA539" s="2"/>
      <c r="AB539" s="2"/>
      <c r="AC539" s="2"/>
      <c r="AD539" s="2"/>
      <c r="AE539" s="2"/>
      <c r="AF539" s="2"/>
      <c r="AG539" s="2"/>
      <c r="AH539" s="2"/>
      <c r="AI539" s="2"/>
    </row>
    <row r="540" spans="12:35" x14ac:dyDescent="0.2"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5"/>
      <c r="Y540" s="2"/>
      <c r="AA540" s="2"/>
      <c r="AB540" s="2"/>
      <c r="AC540" s="2"/>
      <c r="AD540" s="2"/>
      <c r="AE540" s="2"/>
      <c r="AF540" s="2"/>
      <c r="AG540" s="2"/>
      <c r="AH540" s="2"/>
      <c r="AI540" s="2"/>
    </row>
    <row r="541" spans="12:35" x14ac:dyDescent="0.2"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5"/>
      <c r="Y541" s="2"/>
      <c r="AA541" s="2"/>
      <c r="AB541" s="2"/>
      <c r="AC541" s="2"/>
      <c r="AD541" s="2"/>
      <c r="AE541" s="2"/>
      <c r="AF541" s="2"/>
      <c r="AG541" s="2"/>
      <c r="AH541" s="2"/>
      <c r="AI541" s="2"/>
    </row>
    <row r="542" spans="12:35" x14ac:dyDescent="0.2"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5"/>
      <c r="Y542" s="2"/>
      <c r="AA542" s="2"/>
      <c r="AB542" s="2"/>
      <c r="AC542" s="2"/>
      <c r="AD542" s="2"/>
      <c r="AE542" s="2"/>
      <c r="AF542" s="2"/>
      <c r="AG542" s="2"/>
      <c r="AH542" s="2"/>
      <c r="AI542" s="2"/>
    </row>
    <row r="543" spans="12:35" x14ac:dyDescent="0.2"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5"/>
      <c r="Y543" s="2"/>
      <c r="AA543" s="2"/>
      <c r="AB543" s="2"/>
      <c r="AC543" s="2"/>
      <c r="AD543" s="2"/>
      <c r="AE543" s="2"/>
      <c r="AF543" s="2"/>
      <c r="AG543" s="2"/>
      <c r="AH543" s="2"/>
      <c r="AI543" s="2"/>
    </row>
    <row r="544" spans="12:35" x14ac:dyDescent="0.2"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5"/>
      <c r="Y544" s="2"/>
      <c r="AA544" s="2"/>
      <c r="AB544" s="2"/>
      <c r="AC544" s="2"/>
      <c r="AD544" s="2"/>
      <c r="AE544" s="2"/>
      <c r="AF544" s="2"/>
      <c r="AG544" s="2"/>
      <c r="AH544" s="2"/>
      <c r="AI544" s="2"/>
    </row>
    <row r="545" spans="12:35" x14ac:dyDescent="0.2"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5"/>
      <c r="Y545" s="2"/>
      <c r="AA545" s="2"/>
      <c r="AB545" s="2"/>
      <c r="AC545" s="2"/>
      <c r="AD545" s="2"/>
      <c r="AE545" s="2"/>
      <c r="AF545" s="2"/>
      <c r="AG545" s="2"/>
      <c r="AH545" s="2"/>
      <c r="AI545" s="2"/>
    </row>
    <row r="546" spans="12:35" x14ac:dyDescent="0.2"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5"/>
      <c r="Y546" s="2"/>
      <c r="AA546" s="2"/>
      <c r="AB546" s="2"/>
      <c r="AC546" s="2"/>
      <c r="AD546" s="2"/>
      <c r="AE546" s="2"/>
      <c r="AF546" s="2"/>
      <c r="AG546" s="2"/>
      <c r="AH546" s="2"/>
      <c r="AI546" s="2"/>
    </row>
    <row r="547" spans="12:35" x14ac:dyDescent="0.2"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5"/>
      <c r="Y547" s="2"/>
      <c r="AA547" s="2"/>
      <c r="AB547" s="2"/>
      <c r="AC547" s="2"/>
      <c r="AD547" s="2"/>
      <c r="AE547" s="2"/>
      <c r="AF547" s="2"/>
      <c r="AG547" s="2"/>
      <c r="AH547" s="2"/>
      <c r="AI547" s="2"/>
    </row>
    <row r="548" spans="12:35" x14ac:dyDescent="0.2"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5"/>
      <c r="Y548" s="2"/>
      <c r="AA548" s="2"/>
      <c r="AB548" s="2"/>
      <c r="AC548" s="2"/>
      <c r="AD548" s="2"/>
      <c r="AE548" s="2"/>
      <c r="AF548" s="2"/>
      <c r="AG548" s="2"/>
      <c r="AH548" s="2"/>
      <c r="AI548" s="2"/>
    </row>
    <row r="549" spans="12:35" x14ac:dyDescent="0.2"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5"/>
      <c r="Y549" s="2"/>
      <c r="AA549" s="2"/>
      <c r="AB549" s="2"/>
      <c r="AC549" s="2"/>
      <c r="AD549" s="2"/>
      <c r="AE549" s="2"/>
      <c r="AF549" s="2"/>
      <c r="AG549" s="2"/>
      <c r="AH549" s="2"/>
      <c r="AI549" s="2"/>
    </row>
    <row r="550" spans="12:35" x14ac:dyDescent="0.2"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5"/>
      <c r="Y550" s="2"/>
      <c r="AA550" s="2"/>
      <c r="AB550" s="2"/>
      <c r="AC550" s="2"/>
      <c r="AD550" s="2"/>
      <c r="AE550" s="2"/>
      <c r="AF550" s="2"/>
      <c r="AG550" s="2"/>
      <c r="AH550" s="2"/>
      <c r="AI550" s="2"/>
    </row>
    <row r="551" spans="12:35" x14ac:dyDescent="0.2"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5"/>
      <c r="Y551" s="2"/>
      <c r="AA551" s="2"/>
      <c r="AB551" s="2"/>
      <c r="AC551" s="2"/>
      <c r="AD551" s="2"/>
      <c r="AE551" s="2"/>
      <c r="AF551" s="2"/>
      <c r="AG551" s="2"/>
      <c r="AH551" s="2"/>
      <c r="AI551" s="2"/>
    </row>
    <row r="552" spans="12:35" x14ac:dyDescent="0.2"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5"/>
      <c r="Y552" s="2"/>
      <c r="AA552" s="2"/>
      <c r="AB552" s="2"/>
      <c r="AC552" s="2"/>
      <c r="AD552" s="2"/>
      <c r="AE552" s="2"/>
      <c r="AF552" s="2"/>
      <c r="AG552" s="2"/>
      <c r="AH552" s="2"/>
      <c r="AI552" s="2"/>
    </row>
    <row r="553" spans="12:35" x14ac:dyDescent="0.2"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5"/>
      <c r="Y553" s="2"/>
      <c r="AA553" s="2"/>
      <c r="AB553" s="2"/>
      <c r="AC553" s="2"/>
      <c r="AD553" s="2"/>
      <c r="AE553" s="2"/>
      <c r="AF553" s="2"/>
      <c r="AG553" s="2"/>
      <c r="AH553" s="2"/>
      <c r="AI553" s="2"/>
    </row>
    <row r="554" spans="12:35" x14ac:dyDescent="0.2"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5"/>
      <c r="Y554" s="2"/>
      <c r="AA554" s="2"/>
      <c r="AB554" s="2"/>
      <c r="AC554" s="2"/>
      <c r="AD554" s="2"/>
      <c r="AE554" s="2"/>
      <c r="AF554" s="2"/>
      <c r="AG554" s="2"/>
      <c r="AH554" s="2"/>
      <c r="AI554" s="2"/>
    </row>
    <row r="555" spans="12:35" x14ac:dyDescent="0.2"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5"/>
      <c r="Y555" s="2"/>
      <c r="AA555" s="2"/>
      <c r="AB555" s="2"/>
      <c r="AC555" s="2"/>
      <c r="AD555" s="2"/>
      <c r="AE555" s="2"/>
      <c r="AF555" s="2"/>
      <c r="AG555" s="2"/>
      <c r="AH555" s="2"/>
      <c r="AI555" s="2"/>
    </row>
    <row r="556" spans="12:35" x14ac:dyDescent="0.2"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5"/>
      <c r="Y556" s="2"/>
      <c r="AA556" s="2"/>
      <c r="AB556" s="2"/>
      <c r="AC556" s="2"/>
      <c r="AD556" s="2"/>
      <c r="AE556" s="2"/>
      <c r="AF556" s="2"/>
      <c r="AG556" s="2"/>
      <c r="AH556" s="2"/>
      <c r="AI556" s="2"/>
    </row>
    <row r="557" spans="12:35" x14ac:dyDescent="0.2"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5"/>
      <c r="Y557" s="2"/>
      <c r="AA557" s="2"/>
      <c r="AB557" s="2"/>
      <c r="AC557" s="2"/>
      <c r="AD557" s="2"/>
      <c r="AE557" s="2"/>
      <c r="AF557" s="2"/>
      <c r="AG557" s="2"/>
      <c r="AH557" s="2"/>
      <c r="AI557" s="2"/>
    </row>
    <row r="558" spans="12:35" x14ac:dyDescent="0.2"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5"/>
      <c r="Y558" s="2"/>
      <c r="AA558" s="2"/>
      <c r="AB558" s="2"/>
      <c r="AC558" s="2"/>
      <c r="AD558" s="2"/>
      <c r="AE558" s="2"/>
      <c r="AF558" s="2"/>
      <c r="AG558" s="2"/>
      <c r="AH558" s="2"/>
      <c r="AI558" s="2"/>
    </row>
    <row r="559" spans="12:35" x14ac:dyDescent="0.2"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5"/>
      <c r="Y559" s="2"/>
      <c r="AA559" s="2"/>
      <c r="AB559" s="2"/>
      <c r="AC559" s="2"/>
      <c r="AD559" s="2"/>
      <c r="AE559" s="2"/>
      <c r="AF559" s="2"/>
      <c r="AG559" s="2"/>
      <c r="AH559" s="2"/>
      <c r="AI559" s="2"/>
    </row>
    <row r="560" spans="12:35" x14ac:dyDescent="0.2"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5"/>
      <c r="Y560" s="2"/>
      <c r="AA560" s="2"/>
      <c r="AB560" s="2"/>
      <c r="AC560" s="2"/>
      <c r="AD560" s="2"/>
      <c r="AE560" s="2"/>
      <c r="AF560" s="2"/>
      <c r="AG560" s="2"/>
      <c r="AH560" s="2"/>
      <c r="AI560" s="2"/>
    </row>
    <row r="561" spans="12:35" x14ac:dyDescent="0.2"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5"/>
      <c r="Y561" s="2"/>
      <c r="AA561" s="2"/>
      <c r="AB561" s="2"/>
      <c r="AC561" s="2"/>
      <c r="AD561" s="2"/>
      <c r="AE561" s="2"/>
      <c r="AF561" s="2"/>
      <c r="AG561" s="2"/>
      <c r="AH561" s="2"/>
      <c r="AI561" s="2"/>
    </row>
    <row r="562" spans="12:35" x14ac:dyDescent="0.2"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5"/>
      <c r="Y562" s="2"/>
      <c r="AA562" s="2"/>
      <c r="AB562" s="2"/>
      <c r="AC562" s="2"/>
      <c r="AD562" s="2"/>
      <c r="AE562" s="2"/>
      <c r="AF562" s="2"/>
      <c r="AG562" s="2"/>
      <c r="AH562" s="2"/>
      <c r="AI562" s="2"/>
    </row>
    <row r="563" spans="12:35" x14ac:dyDescent="0.2"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5"/>
      <c r="Y563" s="2"/>
      <c r="AA563" s="2"/>
      <c r="AB563" s="2"/>
      <c r="AC563" s="2"/>
      <c r="AD563" s="2"/>
      <c r="AE563" s="2"/>
      <c r="AF563" s="2"/>
      <c r="AG563" s="2"/>
      <c r="AH563" s="2"/>
      <c r="AI563" s="2"/>
    </row>
    <row r="564" spans="12:35" x14ac:dyDescent="0.2"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5"/>
      <c r="Y564" s="2"/>
      <c r="AA564" s="2"/>
      <c r="AB564" s="2"/>
      <c r="AC564" s="2"/>
      <c r="AD564" s="2"/>
      <c r="AE564" s="2"/>
      <c r="AF564" s="2"/>
      <c r="AG564" s="2"/>
      <c r="AH564" s="2"/>
      <c r="AI564" s="2"/>
    </row>
    <row r="565" spans="12:35" x14ac:dyDescent="0.2"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5"/>
      <c r="Y565" s="2"/>
      <c r="AA565" s="2"/>
      <c r="AB565" s="2"/>
      <c r="AC565" s="2"/>
      <c r="AD565" s="2"/>
      <c r="AE565" s="2"/>
      <c r="AF565" s="2"/>
      <c r="AG565" s="2"/>
      <c r="AH565" s="2"/>
      <c r="AI565" s="2"/>
    </row>
    <row r="566" spans="12:35" x14ac:dyDescent="0.2"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5"/>
      <c r="Y566" s="2"/>
      <c r="AA566" s="2"/>
      <c r="AB566" s="2"/>
      <c r="AC566" s="2"/>
      <c r="AD566" s="2"/>
      <c r="AE566" s="2"/>
      <c r="AF566" s="2"/>
      <c r="AG566" s="2"/>
      <c r="AH566" s="2"/>
      <c r="AI566" s="2"/>
    </row>
    <row r="567" spans="12:35" x14ac:dyDescent="0.2"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5"/>
      <c r="Y567" s="2"/>
      <c r="AA567" s="2"/>
      <c r="AB567" s="2"/>
      <c r="AC567" s="2"/>
      <c r="AD567" s="2"/>
      <c r="AE567" s="2"/>
      <c r="AF567" s="2"/>
      <c r="AG567" s="2"/>
      <c r="AH567" s="2"/>
      <c r="AI567" s="2"/>
    </row>
    <row r="568" spans="12:35" x14ac:dyDescent="0.2"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5"/>
      <c r="Y568" s="2"/>
      <c r="AA568" s="2"/>
      <c r="AB568" s="2"/>
      <c r="AC568" s="2"/>
      <c r="AD568" s="2"/>
      <c r="AE568" s="2"/>
      <c r="AF568" s="2"/>
      <c r="AG568" s="2"/>
      <c r="AH568" s="2"/>
      <c r="AI568" s="2"/>
    </row>
    <row r="569" spans="12:35" x14ac:dyDescent="0.2"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5"/>
      <c r="Y569" s="2"/>
      <c r="AA569" s="2"/>
      <c r="AB569" s="2"/>
      <c r="AC569" s="2"/>
      <c r="AD569" s="2"/>
      <c r="AE569" s="2"/>
      <c r="AF569" s="2"/>
      <c r="AG569" s="2"/>
      <c r="AH569" s="2"/>
      <c r="AI569" s="2"/>
    </row>
    <row r="570" spans="12:35" x14ac:dyDescent="0.2"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5"/>
      <c r="Y570" s="2"/>
      <c r="AA570" s="2"/>
      <c r="AB570" s="2"/>
      <c r="AC570" s="2"/>
      <c r="AD570" s="2"/>
      <c r="AE570" s="2"/>
      <c r="AF570" s="2"/>
      <c r="AG570" s="2"/>
      <c r="AH570" s="2"/>
      <c r="AI570" s="2"/>
    </row>
    <row r="571" spans="12:35" x14ac:dyDescent="0.2"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5"/>
      <c r="Y571" s="2"/>
      <c r="AA571" s="2"/>
      <c r="AB571" s="2"/>
      <c r="AC571" s="2"/>
      <c r="AD571" s="2"/>
      <c r="AE571" s="2"/>
      <c r="AF571" s="2"/>
      <c r="AG571" s="2"/>
      <c r="AH571" s="2"/>
      <c r="AI571" s="2"/>
    </row>
    <row r="572" spans="12:35" x14ac:dyDescent="0.2"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5"/>
      <c r="Y572" s="2"/>
      <c r="AA572" s="2"/>
      <c r="AB572" s="2"/>
      <c r="AC572" s="2"/>
      <c r="AD572" s="2"/>
      <c r="AE572" s="2"/>
      <c r="AF572" s="2"/>
      <c r="AG572" s="2"/>
      <c r="AH572" s="2"/>
      <c r="AI572" s="2"/>
    </row>
    <row r="573" spans="12:35" x14ac:dyDescent="0.2"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5"/>
      <c r="Y573" s="2"/>
      <c r="AA573" s="2"/>
      <c r="AB573" s="2"/>
      <c r="AC573" s="2"/>
      <c r="AD573" s="2"/>
      <c r="AE573" s="2"/>
      <c r="AF573" s="2"/>
      <c r="AG573" s="2"/>
      <c r="AH573" s="2"/>
      <c r="AI573" s="2"/>
    </row>
    <row r="574" spans="12:35" x14ac:dyDescent="0.2"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5"/>
      <c r="Y574" s="2"/>
      <c r="AA574" s="2"/>
      <c r="AB574" s="2"/>
      <c r="AC574" s="2"/>
      <c r="AD574" s="2"/>
      <c r="AE574" s="2"/>
      <c r="AF574" s="2"/>
      <c r="AG574" s="2"/>
      <c r="AH574" s="2"/>
      <c r="AI574" s="2"/>
    </row>
    <row r="575" spans="12:35" x14ac:dyDescent="0.2"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5"/>
      <c r="Y575" s="2"/>
      <c r="AA575" s="2"/>
      <c r="AB575" s="2"/>
      <c r="AC575" s="2"/>
      <c r="AD575" s="2"/>
      <c r="AE575" s="2"/>
      <c r="AF575" s="2"/>
      <c r="AG575" s="2"/>
      <c r="AH575" s="2"/>
      <c r="AI575" s="2"/>
    </row>
    <row r="576" spans="12:35" x14ac:dyDescent="0.2"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5"/>
      <c r="Y576" s="2"/>
      <c r="AA576" s="2"/>
      <c r="AB576" s="2"/>
      <c r="AC576" s="2"/>
      <c r="AD576" s="2"/>
      <c r="AE576" s="2"/>
      <c r="AF576" s="2"/>
      <c r="AG576" s="2"/>
      <c r="AH576" s="2"/>
      <c r="AI576" s="2"/>
    </row>
    <row r="577" spans="12:35" x14ac:dyDescent="0.2"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5"/>
      <c r="Y577" s="2"/>
      <c r="AA577" s="2"/>
      <c r="AB577" s="2"/>
      <c r="AC577" s="2"/>
      <c r="AD577" s="2"/>
      <c r="AE577" s="2"/>
      <c r="AF577" s="2"/>
      <c r="AG577" s="2"/>
      <c r="AH577" s="2"/>
      <c r="AI577" s="2"/>
    </row>
    <row r="578" spans="12:35" x14ac:dyDescent="0.2"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5"/>
      <c r="Y578" s="2"/>
      <c r="AA578" s="2"/>
      <c r="AB578" s="2"/>
      <c r="AC578" s="2"/>
      <c r="AD578" s="2"/>
      <c r="AE578" s="2"/>
      <c r="AF578" s="2"/>
      <c r="AG578" s="2"/>
      <c r="AH578" s="2"/>
      <c r="AI578" s="2"/>
    </row>
    <row r="579" spans="12:35" x14ac:dyDescent="0.2"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5"/>
      <c r="Y579" s="2"/>
      <c r="AA579" s="2"/>
      <c r="AB579" s="2"/>
      <c r="AC579" s="2"/>
      <c r="AD579" s="2"/>
      <c r="AE579" s="2"/>
      <c r="AF579" s="2"/>
      <c r="AG579" s="2"/>
      <c r="AH579" s="2"/>
      <c r="AI579" s="2"/>
    </row>
    <row r="580" spans="12:35" x14ac:dyDescent="0.2"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5"/>
      <c r="Y580" s="2"/>
      <c r="AA580" s="2"/>
      <c r="AB580" s="2"/>
      <c r="AC580" s="2"/>
      <c r="AD580" s="2"/>
      <c r="AE580" s="2"/>
      <c r="AF580" s="2"/>
      <c r="AG580" s="2"/>
      <c r="AH580" s="2"/>
      <c r="AI580" s="2"/>
    </row>
    <row r="581" spans="12:35" x14ac:dyDescent="0.2"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5"/>
      <c r="Y581" s="2"/>
      <c r="AA581" s="2"/>
      <c r="AB581" s="2"/>
      <c r="AC581" s="2"/>
      <c r="AD581" s="2"/>
      <c r="AE581" s="2"/>
      <c r="AF581" s="2"/>
      <c r="AG581" s="2"/>
      <c r="AH581" s="2"/>
      <c r="AI581" s="2"/>
    </row>
    <row r="582" spans="12:35" x14ac:dyDescent="0.2"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5"/>
      <c r="Y582" s="2"/>
      <c r="AA582" s="2"/>
      <c r="AB582" s="2"/>
      <c r="AC582" s="2"/>
      <c r="AD582" s="2"/>
      <c r="AE582" s="2"/>
      <c r="AF582" s="2"/>
      <c r="AG582" s="2"/>
      <c r="AH582" s="2"/>
      <c r="AI582" s="2"/>
    </row>
    <row r="583" spans="12:35" x14ac:dyDescent="0.2"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5"/>
      <c r="Y583" s="2"/>
      <c r="AA583" s="2"/>
      <c r="AB583" s="2"/>
      <c r="AC583" s="2"/>
      <c r="AD583" s="2"/>
      <c r="AE583" s="2"/>
      <c r="AF583" s="2"/>
      <c r="AG583" s="2"/>
      <c r="AH583" s="2"/>
      <c r="AI583" s="2"/>
    </row>
    <row r="584" spans="12:35" x14ac:dyDescent="0.2"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5"/>
      <c r="Y584" s="2"/>
      <c r="AA584" s="2"/>
      <c r="AB584" s="2"/>
      <c r="AC584" s="2"/>
      <c r="AD584" s="2"/>
      <c r="AE584" s="2"/>
      <c r="AF584" s="2"/>
      <c r="AG584" s="2"/>
      <c r="AH584" s="2"/>
      <c r="AI584" s="2"/>
    </row>
    <row r="585" spans="12:35" x14ac:dyDescent="0.2"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5"/>
      <c r="Y585" s="2"/>
      <c r="AA585" s="2"/>
      <c r="AB585" s="2"/>
      <c r="AC585" s="2"/>
      <c r="AD585" s="2"/>
      <c r="AE585" s="2"/>
      <c r="AF585" s="2"/>
      <c r="AG585" s="2"/>
      <c r="AH585" s="2"/>
      <c r="AI585" s="2"/>
    </row>
    <row r="586" spans="12:35" x14ac:dyDescent="0.2"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5"/>
      <c r="Y586" s="2"/>
      <c r="AA586" s="2"/>
      <c r="AB586" s="2"/>
      <c r="AC586" s="2"/>
      <c r="AD586" s="2"/>
      <c r="AE586" s="2"/>
      <c r="AF586" s="2"/>
      <c r="AG586" s="2"/>
      <c r="AH586" s="2"/>
      <c r="AI586" s="2"/>
    </row>
    <row r="587" spans="12:35" x14ac:dyDescent="0.2"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5"/>
      <c r="Y587" s="2"/>
      <c r="AA587" s="2"/>
      <c r="AB587" s="2"/>
      <c r="AC587" s="2"/>
      <c r="AD587" s="2"/>
      <c r="AE587" s="2"/>
      <c r="AF587" s="2"/>
      <c r="AG587" s="2"/>
      <c r="AH587" s="2"/>
      <c r="AI587" s="2"/>
    </row>
    <row r="588" spans="12:35" x14ac:dyDescent="0.2"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5"/>
      <c r="Y588" s="2"/>
      <c r="AA588" s="2"/>
      <c r="AB588" s="2"/>
      <c r="AC588" s="2"/>
      <c r="AD588" s="2"/>
      <c r="AE588" s="2"/>
      <c r="AF588" s="2"/>
      <c r="AG588" s="2"/>
      <c r="AH588" s="2"/>
      <c r="AI588" s="2"/>
    </row>
    <row r="589" spans="12:35" x14ac:dyDescent="0.2"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5"/>
      <c r="Y589" s="2"/>
      <c r="AA589" s="2"/>
      <c r="AB589" s="2"/>
      <c r="AC589" s="2"/>
      <c r="AD589" s="2"/>
      <c r="AE589" s="2"/>
      <c r="AF589" s="2"/>
      <c r="AG589" s="2"/>
      <c r="AH589" s="2"/>
      <c r="AI589" s="2"/>
    </row>
    <row r="590" spans="12:35" x14ac:dyDescent="0.2"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5"/>
      <c r="Y590" s="2"/>
      <c r="AA590" s="2"/>
      <c r="AB590" s="2"/>
      <c r="AC590" s="2"/>
      <c r="AD590" s="2"/>
      <c r="AE590" s="2"/>
      <c r="AF590" s="2"/>
      <c r="AG590" s="2"/>
      <c r="AH590" s="2"/>
      <c r="AI590" s="2"/>
    </row>
    <row r="591" spans="12:35" x14ac:dyDescent="0.2"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5"/>
      <c r="Y591" s="2"/>
      <c r="AA591" s="2"/>
      <c r="AB591" s="2"/>
      <c r="AC591" s="2"/>
      <c r="AD591" s="2"/>
      <c r="AE591" s="2"/>
      <c r="AF591" s="2"/>
      <c r="AG591" s="2"/>
      <c r="AH591" s="2"/>
      <c r="AI591" s="2"/>
    </row>
    <row r="592" spans="12:35" x14ac:dyDescent="0.2"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5"/>
      <c r="Y592" s="2"/>
      <c r="AA592" s="2"/>
      <c r="AB592" s="2"/>
      <c r="AC592" s="2"/>
      <c r="AD592" s="2"/>
      <c r="AE592" s="2"/>
      <c r="AF592" s="2"/>
      <c r="AG592" s="2"/>
      <c r="AH592" s="2"/>
      <c r="AI592" s="2"/>
    </row>
    <row r="593" spans="12:35" x14ac:dyDescent="0.2"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5"/>
      <c r="Y593" s="2"/>
      <c r="AA593" s="2"/>
      <c r="AB593" s="2"/>
      <c r="AC593" s="2"/>
      <c r="AD593" s="2"/>
      <c r="AE593" s="2"/>
      <c r="AF593" s="2"/>
      <c r="AG593" s="2"/>
      <c r="AH593" s="2"/>
      <c r="AI593" s="2"/>
    </row>
    <row r="594" spans="12:35" x14ac:dyDescent="0.2"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5"/>
      <c r="Y594" s="2"/>
      <c r="AA594" s="2"/>
      <c r="AB594" s="2"/>
      <c r="AC594" s="2"/>
      <c r="AD594" s="2"/>
      <c r="AE594" s="2"/>
      <c r="AF594" s="2"/>
      <c r="AG594" s="2"/>
      <c r="AH594" s="2"/>
      <c r="AI594" s="2"/>
    </row>
    <row r="595" spans="12:35" x14ac:dyDescent="0.2"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5"/>
      <c r="Y595" s="2"/>
      <c r="AA595" s="2"/>
      <c r="AB595" s="2"/>
      <c r="AC595" s="2"/>
      <c r="AD595" s="2"/>
      <c r="AE595" s="2"/>
      <c r="AF595" s="2"/>
      <c r="AG595" s="2"/>
      <c r="AH595" s="2"/>
      <c r="AI595" s="2"/>
    </row>
    <row r="596" spans="12:35" x14ac:dyDescent="0.2"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5"/>
      <c r="Y596" s="2"/>
      <c r="AA596" s="2"/>
      <c r="AB596" s="2"/>
      <c r="AC596" s="2"/>
      <c r="AD596" s="2"/>
      <c r="AE596" s="2"/>
      <c r="AF596" s="2"/>
      <c r="AG596" s="2"/>
      <c r="AH596" s="2"/>
      <c r="AI596" s="2"/>
    </row>
    <row r="597" spans="12:35" x14ac:dyDescent="0.2"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5"/>
      <c r="Y597" s="2"/>
      <c r="AA597" s="2"/>
      <c r="AB597" s="2"/>
      <c r="AC597" s="2"/>
      <c r="AD597" s="2"/>
      <c r="AE597" s="2"/>
      <c r="AF597" s="2"/>
      <c r="AG597" s="2"/>
      <c r="AH597" s="2"/>
      <c r="AI597" s="2"/>
    </row>
    <row r="598" spans="12:35" x14ac:dyDescent="0.2"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5"/>
      <c r="Y598" s="2"/>
      <c r="AA598" s="2"/>
      <c r="AB598" s="2"/>
      <c r="AC598" s="2"/>
      <c r="AD598" s="2"/>
      <c r="AE598" s="2"/>
      <c r="AF598" s="2"/>
      <c r="AG598" s="2"/>
      <c r="AH598" s="2"/>
      <c r="AI598" s="2"/>
    </row>
    <row r="599" spans="12:35" x14ac:dyDescent="0.2"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5"/>
      <c r="Y599" s="2"/>
      <c r="AA599" s="2"/>
      <c r="AB599" s="2"/>
      <c r="AC599" s="2"/>
      <c r="AD599" s="2"/>
      <c r="AE599" s="2"/>
      <c r="AF599" s="2"/>
      <c r="AG599" s="2"/>
      <c r="AH599" s="2"/>
      <c r="AI599" s="2"/>
    </row>
    <row r="600" spans="12:35" x14ac:dyDescent="0.2"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5"/>
      <c r="Y600" s="2"/>
      <c r="AA600" s="2"/>
      <c r="AB600" s="2"/>
      <c r="AC600" s="2"/>
      <c r="AD600" s="2"/>
      <c r="AE600" s="2"/>
      <c r="AF600" s="2"/>
      <c r="AG600" s="2"/>
      <c r="AH600" s="2"/>
      <c r="AI600" s="2"/>
    </row>
    <row r="601" spans="12:35" x14ac:dyDescent="0.2"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5"/>
      <c r="Y601" s="2"/>
      <c r="AA601" s="2"/>
      <c r="AB601" s="2"/>
      <c r="AC601" s="2"/>
      <c r="AD601" s="2"/>
      <c r="AE601" s="2"/>
      <c r="AF601" s="2"/>
      <c r="AG601" s="2"/>
      <c r="AH601" s="2"/>
      <c r="AI601" s="2"/>
    </row>
    <row r="602" spans="12:35" x14ac:dyDescent="0.2"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5"/>
      <c r="Y602" s="2"/>
      <c r="AA602" s="2"/>
      <c r="AB602" s="2"/>
      <c r="AC602" s="2"/>
      <c r="AD602" s="2"/>
      <c r="AE602" s="2"/>
      <c r="AF602" s="2"/>
      <c r="AG602" s="2"/>
      <c r="AH602" s="2"/>
      <c r="AI602" s="2"/>
    </row>
    <row r="603" spans="12:35" x14ac:dyDescent="0.2"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5"/>
      <c r="Y603" s="2"/>
      <c r="AA603" s="2"/>
      <c r="AB603" s="2"/>
      <c r="AC603" s="2"/>
      <c r="AD603" s="2"/>
      <c r="AE603" s="2"/>
      <c r="AF603" s="2"/>
      <c r="AG603" s="2"/>
      <c r="AH603" s="2"/>
      <c r="AI603" s="2"/>
    </row>
    <row r="604" spans="12:35" x14ac:dyDescent="0.2"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5"/>
      <c r="Y604" s="2"/>
      <c r="AA604" s="2"/>
      <c r="AB604" s="2"/>
      <c r="AC604" s="2"/>
      <c r="AD604" s="2"/>
      <c r="AE604" s="2"/>
      <c r="AF604" s="2"/>
      <c r="AG604" s="2"/>
      <c r="AH604" s="2"/>
      <c r="AI604" s="2"/>
    </row>
    <row r="605" spans="12:35" x14ac:dyDescent="0.2"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5"/>
      <c r="Y605" s="2"/>
      <c r="AA605" s="2"/>
      <c r="AB605" s="2"/>
      <c r="AC605" s="2"/>
      <c r="AD605" s="2"/>
      <c r="AE605" s="2"/>
      <c r="AF605" s="2"/>
      <c r="AG605" s="2"/>
      <c r="AH605" s="2"/>
      <c r="AI605" s="2"/>
    </row>
    <row r="606" spans="12:35" x14ac:dyDescent="0.2"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5"/>
      <c r="Y606" s="2"/>
      <c r="AA606" s="2"/>
      <c r="AB606" s="2"/>
      <c r="AC606" s="2"/>
      <c r="AD606" s="2"/>
      <c r="AE606" s="2"/>
      <c r="AF606" s="2"/>
      <c r="AG606" s="2"/>
      <c r="AH606" s="2"/>
      <c r="AI606" s="2"/>
    </row>
    <row r="607" spans="12:35" x14ac:dyDescent="0.2"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5"/>
      <c r="Y607" s="2"/>
      <c r="AA607" s="2"/>
      <c r="AB607" s="2"/>
      <c r="AC607" s="2"/>
      <c r="AD607" s="2"/>
      <c r="AE607" s="2"/>
      <c r="AF607" s="2"/>
      <c r="AG607" s="2"/>
      <c r="AH607" s="2"/>
      <c r="AI607" s="2"/>
    </row>
    <row r="608" spans="12:35" x14ac:dyDescent="0.2"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5"/>
      <c r="Y608" s="2"/>
      <c r="AA608" s="2"/>
      <c r="AB608" s="2"/>
      <c r="AC608" s="2"/>
      <c r="AD608" s="2"/>
      <c r="AE608" s="2"/>
      <c r="AF608" s="2"/>
      <c r="AG608" s="2"/>
      <c r="AH608" s="2"/>
      <c r="AI608" s="2"/>
    </row>
    <row r="609" spans="12:35" x14ac:dyDescent="0.2"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5"/>
      <c r="Y609" s="2"/>
      <c r="AA609" s="2"/>
      <c r="AB609" s="2"/>
      <c r="AC609" s="2"/>
      <c r="AD609" s="2"/>
      <c r="AE609" s="2"/>
      <c r="AF609" s="2"/>
      <c r="AG609" s="2"/>
      <c r="AH609" s="2"/>
      <c r="AI609" s="2"/>
    </row>
    <row r="610" spans="12:35" x14ac:dyDescent="0.2"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5"/>
      <c r="Y610" s="2"/>
      <c r="AA610" s="2"/>
      <c r="AB610" s="2"/>
      <c r="AC610" s="2"/>
      <c r="AD610" s="2"/>
      <c r="AE610" s="2"/>
      <c r="AF610" s="2"/>
      <c r="AG610" s="2"/>
      <c r="AH610" s="2"/>
      <c r="AI610" s="2"/>
    </row>
    <row r="611" spans="12:35" x14ac:dyDescent="0.2"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5"/>
      <c r="Y611" s="2"/>
      <c r="AA611" s="2"/>
      <c r="AB611" s="2"/>
      <c r="AC611" s="2"/>
      <c r="AD611" s="2"/>
      <c r="AE611" s="2"/>
      <c r="AF611" s="2"/>
      <c r="AG611" s="2"/>
      <c r="AH611" s="2"/>
      <c r="AI611" s="2"/>
    </row>
    <row r="612" spans="12:35" x14ac:dyDescent="0.2"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5"/>
      <c r="Y612" s="2"/>
      <c r="AA612" s="2"/>
      <c r="AB612" s="2"/>
      <c r="AC612" s="2"/>
      <c r="AD612" s="2"/>
      <c r="AE612" s="2"/>
      <c r="AF612" s="2"/>
      <c r="AG612" s="2"/>
      <c r="AH612" s="2"/>
      <c r="AI612" s="2"/>
    </row>
    <row r="613" spans="12:35" x14ac:dyDescent="0.2"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5"/>
      <c r="Y613" s="2"/>
      <c r="AA613" s="2"/>
      <c r="AB613" s="2"/>
      <c r="AC613" s="2"/>
      <c r="AD613" s="2"/>
      <c r="AE613" s="2"/>
      <c r="AF613" s="2"/>
      <c r="AG613" s="2"/>
      <c r="AH613" s="2"/>
      <c r="AI613" s="2"/>
    </row>
    <row r="614" spans="12:35" x14ac:dyDescent="0.2"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5"/>
      <c r="Y614" s="2"/>
      <c r="AA614" s="2"/>
      <c r="AB614" s="2"/>
      <c r="AC614" s="2"/>
      <c r="AD614" s="2"/>
      <c r="AE614" s="2"/>
      <c r="AF614" s="2"/>
      <c r="AG614" s="2"/>
      <c r="AH614" s="2"/>
      <c r="AI614" s="2"/>
    </row>
    <row r="615" spans="12:35" x14ac:dyDescent="0.2"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5"/>
      <c r="Y615" s="2"/>
      <c r="AA615" s="2"/>
      <c r="AB615" s="2"/>
      <c r="AC615" s="2"/>
      <c r="AD615" s="2"/>
      <c r="AE615" s="2"/>
      <c r="AF615" s="2"/>
      <c r="AG615" s="2"/>
      <c r="AH615" s="2"/>
      <c r="AI615" s="2"/>
    </row>
    <row r="616" spans="12:35" x14ac:dyDescent="0.2"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5"/>
      <c r="Y616" s="2"/>
      <c r="AA616" s="2"/>
      <c r="AB616" s="2"/>
      <c r="AC616" s="2"/>
      <c r="AD616" s="2"/>
      <c r="AE616" s="2"/>
      <c r="AF616" s="2"/>
      <c r="AG616" s="2"/>
      <c r="AH616" s="2"/>
      <c r="AI616" s="2"/>
    </row>
    <row r="617" spans="12:35" x14ac:dyDescent="0.2"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5"/>
      <c r="Y617" s="2"/>
      <c r="AA617" s="2"/>
      <c r="AB617" s="2"/>
      <c r="AC617" s="2"/>
      <c r="AD617" s="2"/>
      <c r="AE617" s="2"/>
      <c r="AF617" s="2"/>
      <c r="AG617" s="2"/>
      <c r="AH617" s="2"/>
      <c r="AI617" s="2"/>
    </row>
    <row r="618" spans="12:35" x14ac:dyDescent="0.2"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5"/>
      <c r="Y618" s="2"/>
      <c r="AA618" s="2"/>
      <c r="AB618" s="2"/>
      <c r="AC618" s="2"/>
      <c r="AD618" s="2"/>
      <c r="AE618" s="2"/>
      <c r="AF618" s="2"/>
      <c r="AG618" s="2"/>
      <c r="AH618" s="2"/>
      <c r="AI618" s="2"/>
    </row>
    <row r="619" spans="12:35" x14ac:dyDescent="0.2"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5"/>
      <c r="Y619" s="2"/>
      <c r="AA619" s="2"/>
      <c r="AB619" s="2"/>
      <c r="AC619" s="2"/>
      <c r="AD619" s="2"/>
      <c r="AE619" s="2"/>
      <c r="AF619" s="2"/>
      <c r="AG619" s="2"/>
      <c r="AH619" s="2"/>
      <c r="AI619" s="2"/>
    </row>
    <row r="620" spans="12:35" x14ac:dyDescent="0.2"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5"/>
      <c r="Y620" s="2"/>
      <c r="AA620" s="2"/>
      <c r="AB620" s="2"/>
      <c r="AC620" s="2"/>
      <c r="AD620" s="2"/>
      <c r="AE620" s="2"/>
      <c r="AF620" s="2"/>
      <c r="AG620" s="2"/>
      <c r="AH620" s="2"/>
      <c r="AI620" s="2"/>
    </row>
    <row r="621" spans="12:35" x14ac:dyDescent="0.2"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5"/>
      <c r="Y621" s="2"/>
      <c r="AA621" s="2"/>
      <c r="AB621" s="2"/>
      <c r="AC621" s="2"/>
      <c r="AD621" s="2"/>
      <c r="AE621" s="2"/>
      <c r="AF621" s="2"/>
      <c r="AG621" s="2"/>
      <c r="AH621" s="2"/>
      <c r="AI621" s="2"/>
    </row>
    <row r="622" spans="12:35" x14ac:dyDescent="0.2"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5"/>
      <c r="Y622" s="2"/>
      <c r="AA622" s="2"/>
      <c r="AB622" s="2"/>
      <c r="AC622" s="2"/>
      <c r="AD622" s="2"/>
      <c r="AE622" s="2"/>
      <c r="AF622" s="2"/>
      <c r="AG622" s="2"/>
      <c r="AH622" s="2"/>
      <c r="AI622" s="2"/>
    </row>
    <row r="623" spans="12:35" x14ac:dyDescent="0.2"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5"/>
      <c r="Y623" s="2"/>
      <c r="AA623" s="2"/>
      <c r="AB623" s="2"/>
      <c r="AC623" s="2"/>
      <c r="AD623" s="2"/>
      <c r="AE623" s="2"/>
      <c r="AF623" s="2"/>
      <c r="AG623" s="2"/>
      <c r="AH623" s="2"/>
      <c r="AI623" s="2"/>
    </row>
    <row r="624" spans="12:35" x14ac:dyDescent="0.2"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5"/>
      <c r="Y624" s="2"/>
      <c r="AA624" s="2"/>
      <c r="AB624" s="2"/>
      <c r="AC624" s="2"/>
      <c r="AD624" s="2"/>
      <c r="AE624" s="2"/>
      <c r="AF624" s="2"/>
      <c r="AG624" s="2"/>
      <c r="AH624" s="2"/>
      <c r="AI624" s="2"/>
    </row>
    <row r="625" spans="12:35" x14ac:dyDescent="0.2"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5"/>
      <c r="Y625" s="2"/>
      <c r="AA625" s="2"/>
      <c r="AB625" s="2"/>
      <c r="AC625" s="2"/>
      <c r="AD625" s="2"/>
      <c r="AE625" s="2"/>
      <c r="AF625" s="2"/>
      <c r="AG625" s="2"/>
      <c r="AH625" s="2"/>
      <c r="AI625" s="2"/>
    </row>
    <row r="626" spans="12:35" x14ac:dyDescent="0.2"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5"/>
      <c r="Y626" s="2"/>
      <c r="AA626" s="2"/>
      <c r="AB626" s="2"/>
      <c r="AC626" s="2"/>
      <c r="AD626" s="2"/>
      <c r="AE626" s="2"/>
      <c r="AF626" s="2"/>
      <c r="AG626" s="2"/>
      <c r="AH626" s="2"/>
      <c r="AI626" s="2"/>
    </row>
    <row r="627" spans="12:35" x14ac:dyDescent="0.2"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5"/>
      <c r="Y627" s="2"/>
      <c r="AA627" s="2"/>
      <c r="AB627" s="2"/>
      <c r="AC627" s="2"/>
      <c r="AD627" s="2"/>
      <c r="AE627" s="2"/>
      <c r="AF627" s="2"/>
      <c r="AG627" s="2"/>
      <c r="AH627" s="2"/>
      <c r="AI627" s="2"/>
    </row>
    <row r="628" spans="12:35" x14ac:dyDescent="0.2"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5"/>
      <c r="Y628" s="2"/>
      <c r="AA628" s="2"/>
      <c r="AB628" s="2"/>
      <c r="AC628" s="2"/>
      <c r="AD628" s="2"/>
      <c r="AE628" s="2"/>
      <c r="AF628" s="2"/>
      <c r="AG628" s="2"/>
      <c r="AH628" s="2"/>
      <c r="AI628" s="2"/>
    </row>
    <row r="629" spans="12:35" x14ac:dyDescent="0.2"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5"/>
      <c r="Y629" s="2"/>
      <c r="AA629" s="2"/>
      <c r="AB629" s="2"/>
      <c r="AC629" s="2"/>
      <c r="AD629" s="2"/>
      <c r="AE629" s="2"/>
      <c r="AF629" s="2"/>
      <c r="AG629" s="2"/>
      <c r="AH629" s="2"/>
      <c r="AI629" s="2"/>
    </row>
    <row r="630" spans="12:35" x14ac:dyDescent="0.2"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5"/>
      <c r="Y630" s="2"/>
      <c r="AA630" s="2"/>
      <c r="AB630" s="2"/>
      <c r="AC630" s="2"/>
      <c r="AD630" s="2"/>
      <c r="AE630" s="2"/>
      <c r="AF630" s="2"/>
      <c r="AG630" s="2"/>
      <c r="AH630" s="2"/>
      <c r="AI630" s="2"/>
    </row>
    <row r="631" spans="12:35" x14ac:dyDescent="0.2"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5"/>
      <c r="Y631" s="2"/>
      <c r="AA631" s="2"/>
      <c r="AB631" s="2"/>
      <c r="AC631" s="2"/>
      <c r="AD631" s="2"/>
      <c r="AE631" s="2"/>
      <c r="AF631" s="2"/>
      <c r="AG631" s="2"/>
      <c r="AH631" s="2"/>
      <c r="AI631" s="2"/>
    </row>
    <row r="632" spans="12:35" x14ac:dyDescent="0.2"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5"/>
      <c r="Y632" s="2"/>
      <c r="AA632" s="2"/>
      <c r="AB632" s="2"/>
      <c r="AC632" s="2"/>
      <c r="AD632" s="2"/>
      <c r="AE632" s="2"/>
      <c r="AF632" s="2"/>
      <c r="AG632" s="2"/>
      <c r="AH632" s="2"/>
      <c r="AI632" s="2"/>
    </row>
    <row r="633" spans="12:35" x14ac:dyDescent="0.2"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5"/>
      <c r="Y633" s="2"/>
      <c r="AA633" s="2"/>
      <c r="AB633" s="2"/>
      <c r="AC633" s="2"/>
      <c r="AD633" s="2"/>
      <c r="AE633" s="2"/>
      <c r="AF633" s="2"/>
      <c r="AG633" s="2"/>
      <c r="AH633" s="2"/>
      <c r="AI633" s="2"/>
    </row>
    <row r="634" spans="12:35" x14ac:dyDescent="0.2"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5"/>
      <c r="Y634" s="2"/>
      <c r="AA634" s="2"/>
      <c r="AB634" s="2"/>
      <c r="AC634" s="2"/>
      <c r="AD634" s="2"/>
      <c r="AE634" s="2"/>
      <c r="AF634" s="2"/>
      <c r="AG634" s="2"/>
      <c r="AH634" s="2"/>
      <c r="AI634" s="2"/>
    </row>
    <row r="635" spans="12:35" x14ac:dyDescent="0.2"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5"/>
      <c r="Y635" s="2"/>
      <c r="AA635" s="2"/>
      <c r="AB635" s="2"/>
      <c r="AC635" s="2"/>
      <c r="AD635" s="2"/>
      <c r="AE635" s="2"/>
      <c r="AF635" s="2"/>
      <c r="AG635" s="2"/>
      <c r="AH635" s="2"/>
      <c r="AI635" s="2"/>
    </row>
    <row r="636" spans="12:35" x14ac:dyDescent="0.2"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5"/>
      <c r="Y636" s="2"/>
      <c r="AA636" s="2"/>
      <c r="AB636" s="2"/>
      <c r="AC636" s="2"/>
      <c r="AD636" s="2"/>
      <c r="AE636" s="2"/>
      <c r="AF636" s="2"/>
      <c r="AG636" s="2"/>
      <c r="AH636" s="2"/>
      <c r="AI636" s="2"/>
    </row>
    <row r="637" spans="12:35" x14ac:dyDescent="0.2"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5"/>
      <c r="Y637" s="2"/>
      <c r="AA637" s="2"/>
      <c r="AB637" s="2"/>
      <c r="AC637" s="2"/>
      <c r="AD637" s="2"/>
      <c r="AE637" s="2"/>
      <c r="AF637" s="2"/>
      <c r="AG637" s="2"/>
      <c r="AH637" s="2"/>
      <c r="AI637" s="2"/>
    </row>
    <row r="638" spans="12:35" x14ac:dyDescent="0.2"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5"/>
      <c r="Y638" s="2"/>
      <c r="AA638" s="2"/>
      <c r="AB638" s="2"/>
      <c r="AC638" s="2"/>
      <c r="AD638" s="2"/>
      <c r="AE638" s="2"/>
      <c r="AF638" s="2"/>
      <c r="AG638" s="2"/>
      <c r="AH638" s="2"/>
      <c r="AI638" s="2"/>
    </row>
    <row r="639" spans="12:35" x14ac:dyDescent="0.2"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5"/>
      <c r="Y639" s="2"/>
      <c r="AA639" s="2"/>
      <c r="AB639" s="2"/>
      <c r="AC639" s="2"/>
      <c r="AD639" s="2"/>
      <c r="AE639" s="2"/>
      <c r="AF639" s="2"/>
      <c r="AG639" s="2"/>
      <c r="AH639" s="2"/>
      <c r="AI639" s="2"/>
    </row>
    <row r="640" spans="12:35" x14ac:dyDescent="0.2"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5"/>
      <c r="Y640" s="2"/>
      <c r="AA640" s="2"/>
      <c r="AB640" s="2"/>
      <c r="AC640" s="2"/>
      <c r="AD640" s="2"/>
      <c r="AE640" s="2"/>
      <c r="AF640" s="2"/>
      <c r="AG640" s="2"/>
      <c r="AH640" s="2"/>
      <c r="AI640" s="2"/>
    </row>
    <row r="641" spans="12:35" x14ac:dyDescent="0.2"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5"/>
      <c r="Y641" s="2"/>
      <c r="AA641" s="2"/>
      <c r="AB641" s="2"/>
      <c r="AC641" s="2"/>
      <c r="AD641" s="2"/>
      <c r="AE641" s="2"/>
      <c r="AF641" s="2"/>
      <c r="AG641" s="2"/>
      <c r="AH641" s="2"/>
      <c r="AI641" s="2"/>
    </row>
    <row r="642" spans="12:35" x14ac:dyDescent="0.2"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5"/>
      <c r="Y642" s="2"/>
      <c r="AA642" s="2"/>
      <c r="AB642" s="2"/>
      <c r="AC642" s="2"/>
      <c r="AD642" s="2"/>
      <c r="AE642" s="2"/>
      <c r="AF642" s="2"/>
      <c r="AG642" s="2"/>
      <c r="AH642" s="2"/>
      <c r="AI642" s="2"/>
    </row>
    <row r="643" spans="12:35" x14ac:dyDescent="0.2"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5"/>
      <c r="Y643" s="2"/>
      <c r="AA643" s="2"/>
      <c r="AB643" s="2"/>
      <c r="AC643" s="2"/>
      <c r="AD643" s="2"/>
      <c r="AE643" s="2"/>
      <c r="AF643" s="2"/>
      <c r="AG643" s="2"/>
      <c r="AH643" s="2"/>
      <c r="AI643" s="2"/>
    </row>
    <row r="644" spans="12:35" x14ac:dyDescent="0.2"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5"/>
      <c r="Y644" s="2"/>
      <c r="AA644" s="2"/>
      <c r="AB644" s="2"/>
      <c r="AC644" s="2"/>
      <c r="AD644" s="2"/>
      <c r="AE644" s="2"/>
      <c r="AF644" s="2"/>
      <c r="AG644" s="2"/>
      <c r="AH644" s="2"/>
      <c r="AI644" s="2"/>
    </row>
    <row r="645" spans="12:35" x14ac:dyDescent="0.2"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5"/>
      <c r="Y645" s="2"/>
      <c r="AA645" s="2"/>
      <c r="AB645" s="2"/>
      <c r="AC645" s="2"/>
      <c r="AD645" s="2"/>
      <c r="AE645" s="2"/>
      <c r="AF645" s="2"/>
      <c r="AG645" s="2"/>
      <c r="AH645" s="2"/>
      <c r="AI645" s="2"/>
    </row>
    <row r="646" spans="12:35" x14ac:dyDescent="0.2"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5"/>
      <c r="Y646" s="2"/>
      <c r="AA646" s="2"/>
      <c r="AB646" s="2"/>
      <c r="AC646" s="2"/>
      <c r="AD646" s="2"/>
      <c r="AE646" s="2"/>
      <c r="AF646" s="2"/>
      <c r="AG646" s="2"/>
      <c r="AH646" s="2"/>
      <c r="AI646" s="2"/>
    </row>
    <row r="647" spans="12:35" x14ac:dyDescent="0.2"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5"/>
      <c r="Y647" s="2"/>
      <c r="AA647" s="2"/>
      <c r="AB647" s="2"/>
      <c r="AC647" s="2"/>
      <c r="AD647" s="2"/>
      <c r="AE647" s="2"/>
      <c r="AF647" s="2"/>
      <c r="AG647" s="2"/>
      <c r="AH647" s="2"/>
      <c r="AI647" s="2"/>
    </row>
    <row r="648" spans="12:35" x14ac:dyDescent="0.2"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5"/>
      <c r="Y648" s="2"/>
      <c r="AA648" s="2"/>
      <c r="AB648" s="2"/>
      <c r="AC648" s="2"/>
      <c r="AD648" s="2"/>
      <c r="AE648" s="2"/>
      <c r="AF648" s="2"/>
      <c r="AG648" s="2"/>
      <c r="AH648" s="2"/>
      <c r="AI648" s="2"/>
    </row>
    <row r="649" spans="12:35" x14ac:dyDescent="0.2"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5"/>
      <c r="Y649" s="2"/>
      <c r="AA649" s="2"/>
      <c r="AB649" s="2"/>
      <c r="AC649" s="2"/>
      <c r="AD649" s="2"/>
      <c r="AE649" s="2"/>
      <c r="AF649" s="2"/>
      <c r="AG649" s="2"/>
      <c r="AH649" s="2"/>
      <c r="AI649" s="2"/>
    </row>
    <row r="650" spans="12:35" x14ac:dyDescent="0.2"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5"/>
      <c r="Y650" s="2"/>
      <c r="AA650" s="2"/>
      <c r="AB650" s="2"/>
      <c r="AC650" s="2"/>
      <c r="AD650" s="2"/>
      <c r="AE650" s="2"/>
      <c r="AF650" s="2"/>
      <c r="AG650" s="2"/>
      <c r="AH650" s="2"/>
      <c r="AI650" s="2"/>
    </row>
    <row r="651" spans="12:35" x14ac:dyDescent="0.2"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5"/>
      <c r="Y651" s="2"/>
      <c r="AA651" s="2"/>
      <c r="AB651" s="2"/>
      <c r="AC651" s="2"/>
      <c r="AD651" s="2"/>
      <c r="AE651" s="2"/>
      <c r="AF651" s="2"/>
      <c r="AG651" s="2"/>
      <c r="AH651" s="2"/>
      <c r="AI651" s="2"/>
    </row>
    <row r="652" spans="12:35" x14ac:dyDescent="0.2"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5"/>
      <c r="Y652" s="2"/>
      <c r="AA652" s="2"/>
      <c r="AB652" s="2"/>
      <c r="AC652" s="2"/>
      <c r="AD652" s="2"/>
      <c r="AE652" s="2"/>
      <c r="AF652" s="2"/>
      <c r="AG652" s="2"/>
      <c r="AH652" s="2"/>
      <c r="AI652" s="2"/>
    </row>
    <row r="653" spans="12:35" x14ac:dyDescent="0.2"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5"/>
      <c r="Y653" s="2"/>
      <c r="AA653" s="2"/>
      <c r="AB653" s="2"/>
      <c r="AC653" s="2"/>
      <c r="AD653" s="2"/>
      <c r="AE653" s="2"/>
      <c r="AF653" s="2"/>
      <c r="AG653" s="2"/>
      <c r="AH653" s="2"/>
      <c r="AI653" s="2"/>
    </row>
    <row r="654" spans="12:35" x14ac:dyDescent="0.2"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5"/>
      <c r="Y654" s="2"/>
      <c r="AA654" s="2"/>
      <c r="AB654" s="2"/>
      <c r="AC654" s="2"/>
      <c r="AD654" s="2"/>
      <c r="AE654" s="2"/>
      <c r="AF654" s="2"/>
      <c r="AG654" s="2"/>
      <c r="AH654" s="2"/>
      <c r="AI654" s="2"/>
    </row>
    <row r="655" spans="12:35" x14ac:dyDescent="0.2"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5"/>
      <c r="Y655" s="2"/>
      <c r="AA655" s="2"/>
      <c r="AB655" s="2"/>
      <c r="AC655" s="2"/>
      <c r="AD655" s="2"/>
      <c r="AE655" s="2"/>
      <c r="AF655" s="2"/>
      <c r="AG655" s="2"/>
      <c r="AH655" s="2"/>
      <c r="AI655" s="2"/>
    </row>
    <row r="656" spans="12:35" x14ac:dyDescent="0.2"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5"/>
      <c r="Y656" s="2"/>
      <c r="AA656" s="2"/>
      <c r="AB656" s="2"/>
      <c r="AC656" s="2"/>
      <c r="AD656" s="2"/>
      <c r="AE656" s="2"/>
      <c r="AF656" s="2"/>
      <c r="AG656" s="2"/>
      <c r="AH656" s="2"/>
      <c r="AI656" s="2"/>
    </row>
    <row r="657" spans="12:35" x14ac:dyDescent="0.2"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5"/>
      <c r="Y657" s="2"/>
      <c r="AA657" s="2"/>
      <c r="AB657" s="2"/>
      <c r="AC657" s="2"/>
      <c r="AD657" s="2"/>
      <c r="AE657" s="2"/>
      <c r="AF657" s="2"/>
      <c r="AG657" s="2"/>
      <c r="AH657" s="2"/>
      <c r="AI657" s="2"/>
    </row>
    <row r="658" spans="12:35" x14ac:dyDescent="0.2"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5"/>
      <c r="Y658" s="2"/>
      <c r="AA658" s="2"/>
      <c r="AB658" s="2"/>
      <c r="AC658" s="2"/>
      <c r="AD658" s="2"/>
      <c r="AE658" s="2"/>
      <c r="AF658" s="2"/>
      <c r="AG658" s="2"/>
      <c r="AH658" s="2"/>
      <c r="AI658" s="2"/>
    </row>
    <row r="659" spans="12:35" x14ac:dyDescent="0.2"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5"/>
      <c r="Y659" s="2"/>
      <c r="AA659" s="2"/>
      <c r="AB659" s="2"/>
      <c r="AC659" s="2"/>
      <c r="AD659" s="2"/>
      <c r="AE659" s="2"/>
      <c r="AF659" s="2"/>
      <c r="AG659" s="2"/>
      <c r="AH659" s="2"/>
      <c r="AI659" s="2"/>
    </row>
    <row r="660" spans="12:35" x14ac:dyDescent="0.2"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5"/>
      <c r="Y660" s="2"/>
      <c r="AA660" s="2"/>
      <c r="AB660" s="2"/>
      <c r="AC660" s="2"/>
      <c r="AD660" s="2"/>
      <c r="AE660" s="2"/>
      <c r="AF660" s="2"/>
      <c r="AG660" s="2"/>
      <c r="AH660" s="2"/>
      <c r="AI660" s="2"/>
    </row>
    <row r="661" spans="12:35" x14ac:dyDescent="0.2"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5"/>
      <c r="Y661" s="2"/>
      <c r="AA661" s="2"/>
      <c r="AB661" s="2"/>
      <c r="AC661" s="2"/>
      <c r="AD661" s="2"/>
      <c r="AE661" s="2"/>
      <c r="AF661" s="2"/>
      <c r="AG661" s="2"/>
      <c r="AH661" s="2"/>
      <c r="AI661" s="2"/>
    </row>
    <row r="662" spans="12:35" x14ac:dyDescent="0.2"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5"/>
      <c r="Y662" s="2"/>
      <c r="AA662" s="2"/>
      <c r="AB662" s="2"/>
      <c r="AC662" s="2"/>
      <c r="AD662" s="2"/>
      <c r="AE662" s="2"/>
      <c r="AF662" s="2"/>
      <c r="AG662" s="2"/>
      <c r="AH662" s="2"/>
      <c r="AI662" s="2"/>
    </row>
    <row r="663" spans="12:35" x14ac:dyDescent="0.2"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5"/>
      <c r="Y663" s="2"/>
      <c r="AA663" s="2"/>
      <c r="AB663" s="2"/>
      <c r="AC663" s="2"/>
      <c r="AD663" s="2"/>
      <c r="AE663" s="2"/>
      <c r="AF663" s="2"/>
      <c r="AG663" s="2"/>
      <c r="AH663" s="2"/>
      <c r="AI663" s="2"/>
    </row>
    <row r="664" spans="12:35" x14ac:dyDescent="0.2"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5"/>
      <c r="Y664" s="2"/>
      <c r="AA664" s="2"/>
      <c r="AB664" s="2"/>
      <c r="AC664" s="2"/>
      <c r="AD664" s="2"/>
      <c r="AE664" s="2"/>
      <c r="AF664" s="2"/>
      <c r="AG664" s="2"/>
      <c r="AH664" s="2"/>
      <c r="AI664" s="2"/>
    </row>
    <row r="665" spans="12:35" x14ac:dyDescent="0.2"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5"/>
      <c r="Y665" s="2"/>
      <c r="AA665" s="2"/>
      <c r="AB665" s="2"/>
      <c r="AC665" s="2"/>
      <c r="AD665" s="2"/>
      <c r="AE665" s="2"/>
      <c r="AF665" s="2"/>
      <c r="AG665" s="2"/>
      <c r="AH665" s="2"/>
      <c r="AI665" s="2"/>
    </row>
    <row r="666" spans="12:35" x14ac:dyDescent="0.2"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5"/>
      <c r="Y666" s="2"/>
      <c r="AA666" s="2"/>
      <c r="AB666" s="2"/>
      <c r="AC666" s="2"/>
      <c r="AD666" s="2"/>
      <c r="AE666" s="2"/>
      <c r="AF666" s="2"/>
      <c r="AG666" s="2"/>
      <c r="AH666" s="2"/>
      <c r="AI666" s="2"/>
    </row>
    <row r="667" spans="12:35" x14ac:dyDescent="0.2"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5"/>
      <c r="Y667" s="2"/>
      <c r="AA667" s="2"/>
      <c r="AB667" s="2"/>
      <c r="AC667" s="2"/>
      <c r="AD667" s="2"/>
      <c r="AE667" s="2"/>
      <c r="AF667" s="2"/>
      <c r="AG667" s="2"/>
      <c r="AH667" s="2"/>
      <c r="AI667" s="2"/>
    </row>
    <row r="668" spans="12:35" x14ac:dyDescent="0.2"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5"/>
      <c r="Y668" s="2"/>
      <c r="AA668" s="2"/>
      <c r="AB668" s="2"/>
      <c r="AC668" s="2"/>
      <c r="AD668" s="2"/>
      <c r="AE668" s="2"/>
      <c r="AF668" s="2"/>
      <c r="AG668" s="2"/>
      <c r="AH668" s="2"/>
      <c r="AI668" s="2"/>
    </row>
    <row r="669" spans="12:35" x14ac:dyDescent="0.2"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5"/>
      <c r="Y669" s="2"/>
      <c r="AA669" s="2"/>
      <c r="AB669" s="2"/>
      <c r="AC669" s="2"/>
      <c r="AD669" s="2"/>
      <c r="AE669" s="2"/>
      <c r="AF669" s="2"/>
      <c r="AG669" s="2"/>
      <c r="AH669" s="2"/>
      <c r="AI669" s="2"/>
    </row>
    <row r="670" spans="12:35" x14ac:dyDescent="0.2"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5"/>
      <c r="Y670" s="2"/>
      <c r="AA670" s="2"/>
      <c r="AB670" s="2"/>
      <c r="AC670" s="2"/>
      <c r="AD670" s="2"/>
      <c r="AE670" s="2"/>
      <c r="AF670" s="2"/>
      <c r="AG670" s="2"/>
      <c r="AH670" s="2"/>
      <c r="AI670" s="2"/>
    </row>
    <row r="671" spans="12:35" x14ac:dyDescent="0.2"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5"/>
      <c r="Y671" s="2"/>
      <c r="AA671" s="2"/>
      <c r="AB671" s="2"/>
      <c r="AC671" s="2"/>
      <c r="AD671" s="2"/>
      <c r="AE671" s="2"/>
      <c r="AF671" s="2"/>
      <c r="AG671" s="2"/>
      <c r="AH671" s="2"/>
      <c r="AI671" s="2"/>
    </row>
    <row r="672" spans="12:35" x14ac:dyDescent="0.2"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5"/>
      <c r="Y672" s="2"/>
      <c r="AA672" s="2"/>
      <c r="AB672" s="2"/>
      <c r="AC672" s="2"/>
      <c r="AD672" s="2"/>
      <c r="AE672" s="2"/>
      <c r="AF672" s="2"/>
      <c r="AG672" s="2"/>
      <c r="AH672" s="2"/>
      <c r="AI672" s="2"/>
    </row>
    <row r="673" spans="12:35" x14ac:dyDescent="0.2"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5"/>
      <c r="Y673" s="2"/>
      <c r="AA673" s="2"/>
      <c r="AB673" s="2"/>
      <c r="AC673" s="2"/>
      <c r="AD673" s="2"/>
      <c r="AE673" s="2"/>
      <c r="AF673" s="2"/>
      <c r="AG673" s="2"/>
      <c r="AH673" s="2"/>
      <c r="AI673" s="2"/>
    </row>
    <row r="674" spans="12:35" x14ac:dyDescent="0.2"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5"/>
      <c r="Y674" s="2"/>
      <c r="AA674" s="2"/>
      <c r="AB674" s="2"/>
      <c r="AC674" s="2"/>
      <c r="AD674" s="2"/>
      <c r="AE674" s="2"/>
      <c r="AF674" s="2"/>
      <c r="AG674" s="2"/>
      <c r="AH674" s="2"/>
      <c r="AI674" s="2"/>
    </row>
    <row r="675" spans="12:35" x14ac:dyDescent="0.2"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5"/>
      <c r="Y675" s="2"/>
      <c r="AA675" s="2"/>
      <c r="AB675" s="2"/>
      <c r="AC675" s="2"/>
      <c r="AD675" s="2"/>
      <c r="AE675" s="2"/>
      <c r="AF675" s="2"/>
      <c r="AG675" s="2"/>
      <c r="AH675" s="2"/>
      <c r="AI675" s="2"/>
    </row>
    <row r="676" spans="12:35" x14ac:dyDescent="0.2"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5"/>
      <c r="Y676" s="2"/>
      <c r="AA676" s="2"/>
      <c r="AB676" s="2"/>
      <c r="AC676" s="2"/>
      <c r="AD676" s="2"/>
      <c r="AE676" s="2"/>
      <c r="AF676" s="2"/>
      <c r="AG676" s="2"/>
      <c r="AH676" s="2"/>
      <c r="AI676" s="2"/>
    </row>
    <row r="677" spans="12:35" x14ac:dyDescent="0.2"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5"/>
      <c r="Y677" s="2"/>
      <c r="AA677" s="2"/>
      <c r="AB677" s="2"/>
      <c r="AC677" s="2"/>
      <c r="AD677" s="2"/>
      <c r="AE677" s="2"/>
      <c r="AF677" s="2"/>
      <c r="AG677" s="2"/>
      <c r="AH677" s="2"/>
      <c r="AI677" s="2"/>
    </row>
    <row r="678" spans="12:35" x14ac:dyDescent="0.2"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5"/>
      <c r="Y678" s="2"/>
      <c r="AA678" s="2"/>
      <c r="AB678" s="2"/>
      <c r="AC678" s="2"/>
      <c r="AD678" s="2"/>
      <c r="AE678" s="2"/>
      <c r="AF678" s="2"/>
      <c r="AG678" s="2"/>
      <c r="AH678" s="2"/>
      <c r="AI678" s="2"/>
    </row>
    <row r="679" spans="12:35" x14ac:dyDescent="0.2"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5"/>
      <c r="Y679" s="2"/>
      <c r="AA679" s="2"/>
      <c r="AB679" s="2"/>
      <c r="AC679" s="2"/>
      <c r="AD679" s="2"/>
      <c r="AE679" s="2"/>
      <c r="AF679" s="2"/>
      <c r="AG679" s="2"/>
      <c r="AH679" s="2"/>
      <c r="AI679" s="2"/>
    </row>
    <row r="680" spans="12:35" x14ac:dyDescent="0.2"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5"/>
      <c r="Y680" s="2"/>
      <c r="AA680" s="2"/>
      <c r="AB680" s="2"/>
      <c r="AC680" s="2"/>
      <c r="AD680" s="2"/>
      <c r="AE680" s="2"/>
      <c r="AF680" s="2"/>
      <c r="AG680" s="2"/>
      <c r="AH680" s="2"/>
      <c r="AI680" s="2"/>
    </row>
    <row r="681" spans="12:35" x14ac:dyDescent="0.2"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5"/>
      <c r="Y681" s="2"/>
      <c r="AA681" s="2"/>
      <c r="AB681" s="2"/>
      <c r="AC681" s="2"/>
      <c r="AD681" s="2"/>
      <c r="AE681" s="2"/>
      <c r="AF681" s="2"/>
      <c r="AG681" s="2"/>
      <c r="AH681" s="2"/>
      <c r="AI681" s="2"/>
    </row>
    <row r="682" spans="12:35" x14ac:dyDescent="0.2"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5"/>
      <c r="Y682" s="2"/>
      <c r="AA682" s="2"/>
      <c r="AB682" s="2"/>
      <c r="AC682" s="2"/>
      <c r="AD682" s="2"/>
      <c r="AE682" s="2"/>
      <c r="AF682" s="2"/>
      <c r="AG682" s="2"/>
      <c r="AH682" s="2"/>
      <c r="AI682" s="2"/>
    </row>
    <row r="683" spans="12:35" x14ac:dyDescent="0.2"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5"/>
      <c r="Y683" s="2"/>
      <c r="AA683" s="2"/>
      <c r="AB683" s="2"/>
      <c r="AC683" s="2"/>
      <c r="AD683" s="2"/>
      <c r="AE683" s="2"/>
      <c r="AF683" s="2"/>
      <c r="AG683" s="2"/>
      <c r="AH683" s="2"/>
      <c r="AI683" s="2"/>
    </row>
    <row r="684" spans="12:35" x14ac:dyDescent="0.2"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5"/>
      <c r="Y684" s="2"/>
      <c r="AA684" s="2"/>
      <c r="AB684" s="2"/>
      <c r="AC684" s="2"/>
      <c r="AD684" s="2"/>
      <c r="AE684" s="2"/>
      <c r="AF684" s="2"/>
      <c r="AG684" s="2"/>
      <c r="AH684" s="2"/>
      <c r="AI684" s="2"/>
    </row>
    <row r="685" spans="12:35" x14ac:dyDescent="0.2"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5"/>
      <c r="Y685" s="2"/>
      <c r="AA685" s="2"/>
      <c r="AB685" s="2"/>
      <c r="AC685" s="2"/>
      <c r="AD685" s="2"/>
      <c r="AE685" s="2"/>
      <c r="AF685" s="2"/>
      <c r="AG685" s="2"/>
      <c r="AH685" s="2"/>
      <c r="AI685" s="2"/>
    </row>
    <row r="686" spans="12:35" x14ac:dyDescent="0.2"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5"/>
      <c r="Y686" s="2"/>
      <c r="AA686" s="2"/>
      <c r="AB686" s="2"/>
      <c r="AC686" s="2"/>
      <c r="AD686" s="2"/>
      <c r="AE686" s="2"/>
      <c r="AF686" s="2"/>
      <c r="AG686" s="2"/>
      <c r="AH686" s="2"/>
      <c r="AI686" s="2"/>
    </row>
    <row r="687" spans="12:35" x14ac:dyDescent="0.2"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5"/>
      <c r="Y687" s="2"/>
      <c r="AA687" s="2"/>
      <c r="AB687" s="2"/>
      <c r="AC687" s="2"/>
      <c r="AD687" s="2"/>
      <c r="AE687" s="2"/>
      <c r="AF687" s="2"/>
      <c r="AG687" s="2"/>
      <c r="AH687" s="2"/>
      <c r="AI687" s="2"/>
    </row>
    <row r="688" spans="12:35" x14ac:dyDescent="0.2"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5"/>
      <c r="Y688" s="2"/>
      <c r="AA688" s="2"/>
      <c r="AB688" s="2"/>
      <c r="AC688" s="2"/>
      <c r="AD688" s="2"/>
      <c r="AE688" s="2"/>
      <c r="AF688" s="2"/>
      <c r="AG688" s="2"/>
      <c r="AH688" s="2"/>
      <c r="AI688" s="2"/>
    </row>
    <row r="689" spans="12:35" x14ac:dyDescent="0.2"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5"/>
      <c r="Y689" s="2"/>
      <c r="AA689" s="2"/>
      <c r="AB689" s="2"/>
      <c r="AC689" s="2"/>
      <c r="AD689" s="2"/>
      <c r="AE689" s="2"/>
      <c r="AF689" s="2"/>
      <c r="AG689" s="2"/>
      <c r="AH689" s="2"/>
      <c r="AI689" s="2"/>
    </row>
    <row r="690" spans="12:35" x14ac:dyDescent="0.2"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5"/>
      <c r="Y690" s="2"/>
      <c r="AA690" s="2"/>
      <c r="AB690" s="2"/>
      <c r="AC690" s="2"/>
      <c r="AD690" s="2"/>
      <c r="AE690" s="2"/>
      <c r="AF690" s="2"/>
      <c r="AG690" s="2"/>
      <c r="AH690" s="2"/>
      <c r="AI690" s="2"/>
    </row>
    <row r="691" spans="12:35" x14ac:dyDescent="0.2"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5"/>
      <c r="Y691" s="2"/>
      <c r="AA691" s="2"/>
      <c r="AB691" s="2"/>
      <c r="AC691" s="2"/>
      <c r="AD691" s="2"/>
      <c r="AE691" s="2"/>
      <c r="AF691" s="2"/>
      <c r="AG691" s="2"/>
      <c r="AH691" s="2"/>
      <c r="AI691" s="2"/>
    </row>
    <row r="692" spans="12:35" x14ac:dyDescent="0.2"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5"/>
      <c r="Y692" s="2"/>
      <c r="AA692" s="2"/>
      <c r="AB692" s="2"/>
      <c r="AC692" s="2"/>
      <c r="AD692" s="2"/>
      <c r="AE692" s="2"/>
      <c r="AF692" s="2"/>
      <c r="AG692" s="2"/>
      <c r="AH692" s="2"/>
      <c r="AI692" s="2"/>
    </row>
    <row r="693" spans="12:35" x14ac:dyDescent="0.2"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5"/>
      <c r="Y693" s="2"/>
      <c r="AA693" s="2"/>
      <c r="AB693" s="2"/>
      <c r="AC693" s="2"/>
      <c r="AD693" s="2"/>
      <c r="AE693" s="2"/>
      <c r="AF693" s="2"/>
      <c r="AG693" s="2"/>
      <c r="AH693" s="2"/>
      <c r="AI693" s="2"/>
    </row>
    <row r="694" spans="12:35" x14ac:dyDescent="0.2"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5"/>
      <c r="Y694" s="2"/>
      <c r="AA694" s="2"/>
      <c r="AB694" s="2"/>
      <c r="AC694" s="2"/>
      <c r="AD694" s="2"/>
      <c r="AE694" s="2"/>
      <c r="AF694" s="2"/>
      <c r="AG694" s="2"/>
      <c r="AH694" s="2"/>
      <c r="AI694" s="2"/>
    </row>
    <row r="695" spans="12:35" x14ac:dyDescent="0.2"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5"/>
      <c r="Y695" s="2"/>
      <c r="AA695" s="2"/>
      <c r="AB695" s="2"/>
      <c r="AC695" s="2"/>
      <c r="AD695" s="2"/>
      <c r="AE695" s="2"/>
      <c r="AF695" s="2"/>
      <c r="AG695" s="2"/>
      <c r="AH695" s="2"/>
      <c r="AI695" s="2"/>
    </row>
    <row r="696" spans="12:35" x14ac:dyDescent="0.2"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5"/>
      <c r="Y696" s="2"/>
      <c r="AA696" s="2"/>
      <c r="AB696" s="2"/>
      <c r="AC696" s="2"/>
      <c r="AD696" s="2"/>
      <c r="AE696" s="2"/>
      <c r="AF696" s="2"/>
      <c r="AG696" s="2"/>
      <c r="AH696" s="2"/>
      <c r="AI696" s="2"/>
    </row>
    <row r="697" spans="12:35" x14ac:dyDescent="0.2"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5"/>
      <c r="Y697" s="2"/>
      <c r="AA697" s="2"/>
      <c r="AB697" s="2"/>
      <c r="AC697" s="2"/>
      <c r="AD697" s="2"/>
      <c r="AE697" s="2"/>
      <c r="AF697" s="2"/>
      <c r="AG697" s="2"/>
      <c r="AH697" s="2"/>
      <c r="AI697" s="2"/>
    </row>
    <row r="698" spans="12:35" x14ac:dyDescent="0.2"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5"/>
      <c r="Y698" s="2"/>
      <c r="AA698" s="2"/>
      <c r="AB698" s="2"/>
      <c r="AC698" s="2"/>
      <c r="AD698" s="2"/>
      <c r="AE698" s="2"/>
      <c r="AF698" s="2"/>
      <c r="AG698" s="2"/>
      <c r="AH698" s="2"/>
      <c r="AI698" s="2"/>
    </row>
    <row r="699" spans="12:35" x14ac:dyDescent="0.2"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5"/>
      <c r="Y699" s="2"/>
      <c r="AA699" s="2"/>
      <c r="AB699" s="2"/>
      <c r="AC699" s="2"/>
      <c r="AD699" s="2"/>
      <c r="AE699" s="2"/>
      <c r="AF699" s="2"/>
      <c r="AG699" s="2"/>
      <c r="AH699" s="2"/>
      <c r="AI699" s="2"/>
    </row>
    <row r="700" spans="12:35" x14ac:dyDescent="0.2"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5"/>
      <c r="Y700" s="2"/>
      <c r="AA700" s="2"/>
      <c r="AB700" s="2"/>
      <c r="AC700" s="2"/>
      <c r="AD700" s="2"/>
      <c r="AE700" s="2"/>
      <c r="AF700" s="2"/>
      <c r="AG700" s="2"/>
      <c r="AH700" s="2"/>
      <c r="AI700" s="2"/>
    </row>
    <row r="701" spans="12:35" x14ac:dyDescent="0.2"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5"/>
      <c r="Y701" s="2"/>
      <c r="AA701" s="2"/>
      <c r="AB701" s="2"/>
      <c r="AC701" s="2"/>
      <c r="AD701" s="2"/>
      <c r="AE701" s="2"/>
      <c r="AF701" s="2"/>
      <c r="AG701" s="2"/>
      <c r="AH701" s="2"/>
      <c r="AI701" s="2"/>
    </row>
    <row r="702" spans="12:35" x14ac:dyDescent="0.2"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5"/>
      <c r="Y702" s="2"/>
      <c r="AA702" s="2"/>
      <c r="AB702" s="2"/>
      <c r="AC702" s="2"/>
      <c r="AD702" s="2"/>
      <c r="AE702" s="2"/>
      <c r="AF702" s="2"/>
      <c r="AG702" s="2"/>
      <c r="AH702" s="2"/>
      <c r="AI702" s="2"/>
    </row>
    <row r="703" spans="12:35" x14ac:dyDescent="0.2"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5"/>
      <c r="Y703" s="2"/>
      <c r="AA703" s="2"/>
      <c r="AB703" s="2"/>
      <c r="AC703" s="2"/>
      <c r="AD703" s="2"/>
      <c r="AE703" s="2"/>
      <c r="AF703" s="2"/>
      <c r="AG703" s="2"/>
      <c r="AH703" s="2"/>
      <c r="AI703" s="2"/>
    </row>
    <row r="704" spans="12:35" x14ac:dyDescent="0.2"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5"/>
      <c r="Y704" s="2"/>
      <c r="AA704" s="2"/>
      <c r="AB704" s="2"/>
      <c r="AC704" s="2"/>
      <c r="AD704" s="2"/>
      <c r="AE704" s="2"/>
      <c r="AF704" s="2"/>
      <c r="AG704" s="2"/>
      <c r="AH704" s="2"/>
      <c r="AI704" s="2"/>
    </row>
    <row r="705" spans="12:35" x14ac:dyDescent="0.2"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5"/>
      <c r="Y705" s="2"/>
      <c r="AA705" s="2"/>
      <c r="AB705" s="2"/>
      <c r="AC705" s="2"/>
      <c r="AD705" s="2"/>
      <c r="AE705" s="2"/>
      <c r="AF705" s="2"/>
      <c r="AG705" s="2"/>
      <c r="AH705" s="2"/>
      <c r="AI705" s="2"/>
    </row>
    <row r="706" spans="12:35" x14ac:dyDescent="0.2"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5"/>
      <c r="Y706" s="2"/>
      <c r="AA706" s="2"/>
      <c r="AB706" s="2"/>
      <c r="AC706" s="2"/>
      <c r="AD706" s="2"/>
      <c r="AE706" s="2"/>
      <c r="AF706" s="2"/>
      <c r="AG706" s="2"/>
      <c r="AH706" s="2"/>
      <c r="AI706" s="2"/>
    </row>
    <row r="707" spans="12:35" x14ac:dyDescent="0.2"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5"/>
      <c r="Y707" s="2"/>
      <c r="AA707" s="2"/>
      <c r="AB707" s="2"/>
      <c r="AC707" s="2"/>
      <c r="AD707" s="2"/>
      <c r="AE707" s="2"/>
      <c r="AF707" s="2"/>
      <c r="AG707" s="2"/>
      <c r="AH707" s="2"/>
      <c r="AI707" s="2"/>
    </row>
    <row r="708" spans="12:35" x14ac:dyDescent="0.2"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5"/>
      <c r="Y708" s="2"/>
      <c r="AA708" s="2"/>
      <c r="AB708" s="2"/>
      <c r="AC708" s="2"/>
      <c r="AD708" s="2"/>
      <c r="AE708" s="2"/>
      <c r="AF708" s="2"/>
      <c r="AG708" s="2"/>
      <c r="AH708" s="2"/>
      <c r="AI708" s="2"/>
    </row>
    <row r="709" spans="12:35" x14ac:dyDescent="0.2"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5"/>
      <c r="Y709" s="2"/>
      <c r="AA709" s="2"/>
      <c r="AB709" s="2"/>
      <c r="AC709" s="2"/>
      <c r="AD709" s="2"/>
      <c r="AE709" s="2"/>
      <c r="AF709" s="2"/>
      <c r="AG709" s="2"/>
      <c r="AH709" s="2"/>
      <c r="AI709" s="2"/>
    </row>
    <row r="710" spans="12:35" x14ac:dyDescent="0.2"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5"/>
      <c r="Y710" s="2"/>
      <c r="AA710" s="2"/>
      <c r="AB710" s="2"/>
      <c r="AC710" s="2"/>
      <c r="AD710" s="2"/>
      <c r="AE710" s="2"/>
      <c r="AF710" s="2"/>
      <c r="AG710" s="2"/>
      <c r="AH710" s="2"/>
      <c r="AI710" s="2"/>
    </row>
    <row r="711" spans="12:35" x14ac:dyDescent="0.2"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5"/>
      <c r="Y711" s="2"/>
      <c r="AA711" s="2"/>
      <c r="AB711" s="2"/>
      <c r="AC711" s="2"/>
      <c r="AD711" s="2"/>
      <c r="AE711" s="2"/>
      <c r="AF711" s="2"/>
      <c r="AG711" s="2"/>
      <c r="AH711" s="2"/>
      <c r="AI711" s="2"/>
    </row>
    <row r="712" spans="12:35" x14ac:dyDescent="0.2"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5"/>
      <c r="Y712" s="2"/>
      <c r="AA712" s="2"/>
      <c r="AB712" s="2"/>
      <c r="AC712" s="2"/>
      <c r="AD712" s="2"/>
      <c r="AE712" s="2"/>
      <c r="AF712" s="2"/>
      <c r="AG712" s="2"/>
      <c r="AH712" s="2"/>
      <c r="AI712" s="2"/>
    </row>
    <row r="713" spans="12:35" x14ac:dyDescent="0.2"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5"/>
      <c r="Y713" s="2"/>
      <c r="AA713" s="2"/>
      <c r="AB713" s="2"/>
      <c r="AC713" s="2"/>
      <c r="AD713" s="2"/>
      <c r="AE713" s="2"/>
      <c r="AF713" s="2"/>
      <c r="AG713" s="2"/>
      <c r="AH713" s="2"/>
      <c r="AI713" s="2"/>
    </row>
    <row r="714" spans="12:35" x14ac:dyDescent="0.2"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5"/>
      <c r="Y714" s="2"/>
      <c r="AA714" s="2"/>
      <c r="AB714" s="2"/>
      <c r="AC714" s="2"/>
      <c r="AD714" s="2"/>
      <c r="AE714" s="2"/>
      <c r="AF714" s="2"/>
      <c r="AG714" s="2"/>
      <c r="AH714" s="2"/>
      <c r="AI714" s="2"/>
    </row>
    <row r="715" spans="12:35" x14ac:dyDescent="0.2"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5"/>
      <c r="Y715" s="2"/>
      <c r="AA715" s="2"/>
      <c r="AB715" s="2"/>
      <c r="AC715" s="2"/>
      <c r="AD715" s="2"/>
      <c r="AE715" s="2"/>
      <c r="AF715" s="2"/>
      <c r="AG715" s="2"/>
      <c r="AH715" s="2"/>
      <c r="AI715" s="2"/>
    </row>
    <row r="716" spans="12:35" x14ac:dyDescent="0.2"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5"/>
      <c r="Y716" s="2"/>
      <c r="AA716" s="2"/>
      <c r="AB716" s="2"/>
      <c r="AC716" s="2"/>
      <c r="AD716" s="2"/>
      <c r="AE716" s="2"/>
      <c r="AF716" s="2"/>
      <c r="AG716" s="2"/>
      <c r="AH716" s="2"/>
      <c r="AI716" s="2"/>
    </row>
    <row r="717" spans="12:35" x14ac:dyDescent="0.2"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5"/>
      <c r="Y717" s="2"/>
      <c r="AA717" s="2"/>
      <c r="AB717" s="2"/>
      <c r="AC717" s="2"/>
      <c r="AD717" s="2"/>
      <c r="AE717" s="2"/>
      <c r="AF717" s="2"/>
      <c r="AG717" s="2"/>
      <c r="AH717" s="2"/>
      <c r="AI717" s="2"/>
    </row>
    <row r="718" spans="12:35" x14ac:dyDescent="0.2"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5"/>
      <c r="Y718" s="2"/>
      <c r="AA718" s="2"/>
      <c r="AB718" s="2"/>
      <c r="AC718" s="2"/>
      <c r="AD718" s="2"/>
      <c r="AE718" s="2"/>
      <c r="AF718" s="2"/>
      <c r="AG718" s="2"/>
      <c r="AH718" s="2"/>
      <c r="AI718" s="2"/>
    </row>
    <row r="719" spans="12:35" x14ac:dyDescent="0.2"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5"/>
      <c r="Y719" s="2"/>
      <c r="AA719" s="2"/>
      <c r="AB719" s="2"/>
      <c r="AC719" s="2"/>
      <c r="AD719" s="2"/>
      <c r="AE719" s="2"/>
      <c r="AF719" s="2"/>
      <c r="AG719" s="2"/>
      <c r="AH719" s="2"/>
      <c r="AI719" s="2"/>
    </row>
    <row r="720" spans="12:35" x14ac:dyDescent="0.2"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5"/>
      <c r="Y720" s="2"/>
      <c r="AA720" s="2"/>
      <c r="AB720" s="2"/>
      <c r="AC720" s="2"/>
      <c r="AD720" s="2"/>
      <c r="AE720" s="2"/>
      <c r="AF720" s="2"/>
      <c r="AG720" s="2"/>
      <c r="AH720" s="2"/>
      <c r="AI720" s="2"/>
    </row>
    <row r="721" spans="12:35" x14ac:dyDescent="0.2"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5"/>
      <c r="Y721" s="2"/>
      <c r="AA721" s="2"/>
      <c r="AB721" s="2"/>
      <c r="AC721" s="2"/>
      <c r="AD721" s="2"/>
      <c r="AE721" s="2"/>
      <c r="AF721" s="2"/>
      <c r="AG721" s="2"/>
      <c r="AH721" s="2"/>
      <c r="AI721" s="2"/>
    </row>
    <row r="722" spans="12:35" x14ac:dyDescent="0.2"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5"/>
      <c r="Y722" s="2"/>
      <c r="AA722" s="2"/>
      <c r="AB722" s="2"/>
      <c r="AC722" s="2"/>
      <c r="AD722" s="2"/>
      <c r="AE722" s="2"/>
      <c r="AF722" s="2"/>
      <c r="AG722" s="2"/>
      <c r="AH722" s="2"/>
      <c r="AI722" s="2"/>
    </row>
    <row r="723" spans="12:35" x14ac:dyDescent="0.2"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5"/>
      <c r="Y723" s="2"/>
      <c r="AA723" s="2"/>
      <c r="AB723" s="2"/>
      <c r="AC723" s="2"/>
      <c r="AD723" s="2"/>
      <c r="AE723" s="2"/>
      <c r="AF723" s="2"/>
      <c r="AG723" s="2"/>
      <c r="AH723" s="2"/>
      <c r="AI723" s="2"/>
    </row>
    <row r="724" spans="12:35" x14ac:dyDescent="0.2"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5"/>
      <c r="Y724" s="2"/>
      <c r="AA724" s="2"/>
      <c r="AB724" s="2"/>
      <c r="AC724" s="2"/>
      <c r="AD724" s="2"/>
      <c r="AE724" s="2"/>
      <c r="AF724" s="2"/>
      <c r="AG724" s="2"/>
      <c r="AH724" s="2"/>
      <c r="AI724" s="2"/>
    </row>
    <row r="725" spans="12:35" x14ac:dyDescent="0.2"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5"/>
      <c r="Y725" s="2"/>
      <c r="AA725" s="2"/>
      <c r="AB725" s="2"/>
      <c r="AC725" s="2"/>
      <c r="AD725" s="2"/>
      <c r="AE725" s="2"/>
      <c r="AF725" s="2"/>
      <c r="AG725" s="2"/>
      <c r="AH725" s="2"/>
      <c r="AI725" s="2"/>
    </row>
    <row r="726" spans="12:35" x14ac:dyDescent="0.2"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5"/>
      <c r="Y726" s="2"/>
      <c r="AA726" s="2"/>
      <c r="AB726" s="2"/>
      <c r="AC726" s="2"/>
      <c r="AD726" s="2"/>
      <c r="AE726" s="2"/>
      <c r="AF726" s="2"/>
      <c r="AG726" s="2"/>
      <c r="AH726" s="2"/>
      <c r="AI726" s="2"/>
    </row>
    <row r="727" spans="12:35" x14ac:dyDescent="0.2"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5"/>
      <c r="Y727" s="2"/>
      <c r="AA727" s="2"/>
      <c r="AB727" s="2"/>
      <c r="AC727" s="2"/>
      <c r="AD727" s="2"/>
      <c r="AE727" s="2"/>
      <c r="AF727" s="2"/>
      <c r="AG727" s="2"/>
      <c r="AH727" s="2"/>
      <c r="AI727" s="2"/>
    </row>
    <row r="728" spans="12:35" x14ac:dyDescent="0.2"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5"/>
      <c r="Y728" s="2"/>
      <c r="AA728" s="2"/>
      <c r="AB728" s="2"/>
      <c r="AC728" s="2"/>
      <c r="AD728" s="2"/>
      <c r="AE728" s="2"/>
      <c r="AF728" s="2"/>
      <c r="AG728" s="2"/>
      <c r="AH728" s="2"/>
      <c r="AI728" s="2"/>
    </row>
    <row r="729" spans="12:35" x14ac:dyDescent="0.2"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5"/>
      <c r="Y729" s="2"/>
      <c r="AA729" s="2"/>
      <c r="AB729" s="2"/>
      <c r="AC729" s="2"/>
      <c r="AD729" s="2"/>
      <c r="AE729" s="2"/>
      <c r="AF729" s="2"/>
      <c r="AG729" s="2"/>
      <c r="AH729" s="2"/>
      <c r="AI729" s="2"/>
    </row>
    <row r="730" spans="12:35" x14ac:dyDescent="0.2"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5"/>
      <c r="Y730" s="2"/>
      <c r="AA730" s="2"/>
      <c r="AB730" s="2"/>
      <c r="AC730" s="2"/>
      <c r="AD730" s="2"/>
      <c r="AE730" s="2"/>
      <c r="AF730" s="2"/>
      <c r="AG730" s="2"/>
      <c r="AH730" s="2"/>
      <c r="AI730" s="2"/>
    </row>
    <row r="731" spans="12:35" x14ac:dyDescent="0.2"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5"/>
      <c r="Y731" s="2"/>
      <c r="AA731" s="2"/>
      <c r="AB731" s="2"/>
      <c r="AC731" s="2"/>
      <c r="AD731" s="2"/>
      <c r="AE731" s="2"/>
      <c r="AF731" s="2"/>
      <c r="AG731" s="2"/>
      <c r="AH731" s="2"/>
      <c r="AI731" s="2"/>
    </row>
    <row r="732" spans="12:35" x14ac:dyDescent="0.2"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5"/>
      <c r="Y732" s="2"/>
      <c r="AA732" s="2"/>
      <c r="AB732" s="2"/>
      <c r="AC732" s="2"/>
      <c r="AD732" s="2"/>
      <c r="AE732" s="2"/>
      <c r="AF732" s="2"/>
      <c r="AG732" s="2"/>
      <c r="AH732" s="2"/>
      <c r="AI732" s="2"/>
    </row>
    <row r="733" spans="12:35" x14ac:dyDescent="0.2"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5"/>
      <c r="Y733" s="2"/>
      <c r="AA733" s="2"/>
      <c r="AB733" s="2"/>
      <c r="AC733" s="2"/>
      <c r="AD733" s="2"/>
      <c r="AE733" s="2"/>
      <c r="AF733" s="2"/>
      <c r="AG733" s="2"/>
      <c r="AH733" s="2"/>
      <c r="AI733" s="2"/>
    </row>
    <row r="734" spans="12:35" x14ac:dyDescent="0.2"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5"/>
      <c r="Y734" s="2"/>
      <c r="AA734" s="2"/>
      <c r="AB734" s="2"/>
      <c r="AC734" s="2"/>
      <c r="AD734" s="2"/>
      <c r="AE734" s="2"/>
      <c r="AF734" s="2"/>
      <c r="AG734" s="2"/>
      <c r="AH734" s="2"/>
      <c r="AI734" s="2"/>
    </row>
    <row r="735" spans="12:35" x14ac:dyDescent="0.2"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5"/>
      <c r="Y735" s="2"/>
      <c r="AA735" s="2"/>
      <c r="AB735" s="2"/>
      <c r="AC735" s="2"/>
      <c r="AD735" s="2"/>
      <c r="AE735" s="2"/>
      <c r="AF735" s="2"/>
      <c r="AG735" s="2"/>
      <c r="AH735" s="2"/>
      <c r="AI735" s="2"/>
    </row>
    <row r="736" spans="12:35" x14ac:dyDescent="0.2"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5"/>
      <c r="Y736" s="2"/>
      <c r="AA736" s="2"/>
      <c r="AB736" s="2"/>
      <c r="AC736" s="2"/>
      <c r="AD736" s="2"/>
      <c r="AE736" s="2"/>
      <c r="AF736" s="2"/>
      <c r="AG736" s="2"/>
      <c r="AH736" s="2"/>
      <c r="AI736" s="2"/>
    </row>
    <row r="737" spans="12:35" x14ac:dyDescent="0.2"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5"/>
      <c r="Y737" s="2"/>
      <c r="AA737" s="2"/>
      <c r="AB737" s="2"/>
      <c r="AC737" s="2"/>
      <c r="AD737" s="2"/>
      <c r="AE737" s="2"/>
      <c r="AF737" s="2"/>
      <c r="AG737" s="2"/>
      <c r="AH737" s="2"/>
      <c r="AI737" s="2"/>
    </row>
    <row r="738" spans="12:35" x14ac:dyDescent="0.2"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5"/>
      <c r="Y738" s="2"/>
      <c r="AA738" s="2"/>
      <c r="AB738" s="2"/>
      <c r="AC738" s="2"/>
      <c r="AD738" s="2"/>
      <c r="AE738" s="2"/>
      <c r="AF738" s="2"/>
      <c r="AG738" s="2"/>
      <c r="AH738" s="2"/>
      <c r="AI738" s="2"/>
    </row>
    <row r="739" spans="12:35" x14ac:dyDescent="0.2"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5"/>
      <c r="Y739" s="2"/>
      <c r="AA739" s="2"/>
      <c r="AB739" s="2"/>
      <c r="AC739" s="2"/>
      <c r="AD739" s="2"/>
      <c r="AE739" s="2"/>
      <c r="AF739" s="2"/>
      <c r="AG739" s="2"/>
      <c r="AH739" s="2"/>
      <c r="AI739" s="2"/>
    </row>
    <row r="740" spans="12:35" x14ac:dyDescent="0.2"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5"/>
      <c r="Y740" s="2"/>
      <c r="AA740" s="2"/>
      <c r="AB740" s="2"/>
      <c r="AC740" s="2"/>
      <c r="AD740" s="2"/>
      <c r="AE740" s="2"/>
      <c r="AF740" s="2"/>
      <c r="AG740" s="2"/>
      <c r="AH740" s="2"/>
      <c r="AI740" s="2"/>
    </row>
    <row r="741" spans="12:35" x14ac:dyDescent="0.2"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5"/>
      <c r="Y741" s="2"/>
      <c r="AA741" s="2"/>
      <c r="AB741" s="2"/>
      <c r="AC741" s="2"/>
      <c r="AD741" s="2"/>
      <c r="AE741" s="2"/>
      <c r="AF741" s="2"/>
      <c r="AG741" s="2"/>
      <c r="AH741" s="2"/>
      <c r="AI741" s="2"/>
    </row>
    <row r="742" spans="12:35" x14ac:dyDescent="0.2"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5"/>
      <c r="Y742" s="2"/>
      <c r="AA742" s="2"/>
      <c r="AB742" s="2"/>
      <c r="AC742" s="2"/>
      <c r="AD742" s="2"/>
      <c r="AE742" s="2"/>
      <c r="AF742" s="2"/>
      <c r="AG742" s="2"/>
      <c r="AH742" s="2"/>
      <c r="AI742" s="2"/>
    </row>
    <row r="743" spans="12:35" x14ac:dyDescent="0.2"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5"/>
      <c r="Y743" s="2"/>
      <c r="AA743" s="2"/>
      <c r="AB743" s="2"/>
      <c r="AC743" s="2"/>
      <c r="AD743" s="2"/>
      <c r="AE743" s="2"/>
      <c r="AF743" s="2"/>
      <c r="AG743" s="2"/>
      <c r="AH743" s="2"/>
      <c r="AI743" s="2"/>
    </row>
    <row r="744" spans="12:35" x14ac:dyDescent="0.2"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5"/>
      <c r="Y744" s="2"/>
      <c r="AA744" s="2"/>
      <c r="AB744" s="2"/>
      <c r="AC744" s="2"/>
      <c r="AD744" s="2"/>
      <c r="AE744" s="2"/>
      <c r="AF744" s="2"/>
      <c r="AG744" s="2"/>
      <c r="AH744" s="2"/>
      <c r="AI744" s="2"/>
    </row>
    <row r="745" spans="12:35" x14ac:dyDescent="0.2"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5"/>
      <c r="Y745" s="2"/>
      <c r="AA745" s="2"/>
      <c r="AB745" s="2"/>
      <c r="AC745" s="2"/>
      <c r="AD745" s="2"/>
      <c r="AE745" s="2"/>
      <c r="AF745" s="2"/>
      <c r="AG745" s="2"/>
      <c r="AH745" s="2"/>
      <c r="AI745" s="2"/>
    </row>
    <row r="746" spans="12:35" x14ac:dyDescent="0.2"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5"/>
      <c r="Y746" s="2"/>
      <c r="AA746" s="2"/>
      <c r="AB746" s="2"/>
      <c r="AC746" s="2"/>
      <c r="AD746" s="2"/>
      <c r="AE746" s="2"/>
      <c r="AF746" s="2"/>
      <c r="AG746" s="2"/>
      <c r="AH746" s="2"/>
      <c r="AI746" s="2"/>
    </row>
    <row r="747" spans="12:35" x14ac:dyDescent="0.2"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5"/>
      <c r="Y747" s="2"/>
      <c r="AA747" s="2"/>
      <c r="AB747" s="2"/>
      <c r="AC747" s="2"/>
      <c r="AD747" s="2"/>
      <c r="AE747" s="2"/>
      <c r="AF747" s="2"/>
      <c r="AG747" s="2"/>
      <c r="AH747" s="2"/>
      <c r="AI747" s="2"/>
    </row>
    <row r="748" spans="12:35" x14ac:dyDescent="0.2"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5"/>
      <c r="Y748" s="2"/>
      <c r="AA748" s="2"/>
      <c r="AB748" s="2"/>
      <c r="AC748" s="2"/>
      <c r="AD748" s="2"/>
      <c r="AE748" s="2"/>
      <c r="AF748" s="2"/>
      <c r="AG748" s="2"/>
      <c r="AH748" s="2"/>
      <c r="AI748" s="2"/>
    </row>
    <row r="749" spans="12:35" x14ac:dyDescent="0.2"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5"/>
      <c r="Y749" s="2"/>
      <c r="AA749" s="2"/>
      <c r="AB749" s="2"/>
      <c r="AC749" s="2"/>
      <c r="AD749" s="2"/>
      <c r="AE749" s="2"/>
      <c r="AF749" s="2"/>
      <c r="AG749" s="2"/>
      <c r="AH749" s="2"/>
      <c r="AI749" s="2"/>
    </row>
    <row r="750" spans="12:35" x14ac:dyDescent="0.2"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5"/>
      <c r="Y750" s="2"/>
      <c r="AA750" s="2"/>
      <c r="AB750" s="2"/>
      <c r="AC750" s="2"/>
      <c r="AD750" s="2"/>
      <c r="AE750" s="2"/>
      <c r="AF750" s="2"/>
      <c r="AG750" s="2"/>
      <c r="AH750" s="2"/>
      <c r="AI750" s="2"/>
    </row>
    <row r="751" spans="12:35" x14ac:dyDescent="0.2"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5"/>
      <c r="Y751" s="2"/>
      <c r="AA751" s="2"/>
      <c r="AB751" s="2"/>
      <c r="AC751" s="2"/>
      <c r="AD751" s="2"/>
      <c r="AE751" s="2"/>
      <c r="AF751" s="2"/>
      <c r="AG751" s="2"/>
      <c r="AH751" s="2"/>
      <c r="AI751" s="2"/>
    </row>
    <row r="752" spans="12:35" x14ac:dyDescent="0.2"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5"/>
      <c r="Y752" s="2"/>
      <c r="AA752" s="2"/>
      <c r="AB752" s="2"/>
      <c r="AC752" s="2"/>
      <c r="AD752" s="2"/>
      <c r="AE752" s="2"/>
      <c r="AF752" s="2"/>
      <c r="AG752" s="2"/>
      <c r="AH752" s="2"/>
      <c r="AI752" s="2"/>
    </row>
    <row r="753" spans="12:35" x14ac:dyDescent="0.2"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5"/>
      <c r="Y753" s="2"/>
      <c r="AA753" s="2"/>
      <c r="AB753" s="2"/>
      <c r="AC753" s="2"/>
      <c r="AD753" s="2"/>
      <c r="AE753" s="2"/>
      <c r="AF753" s="2"/>
      <c r="AG753" s="2"/>
      <c r="AH753" s="2"/>
      <c r="AI753" s="2"/>
    </row>
    <row r="754" spans="12:35" x14ac:dyDescent="0.2"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5"/>
      <c r="Y754" s="2"/>
      <c r="AA754" s="2"/>
      <c r="AB754" s="2"/>
      <c r="AC754" s="2"/>
      <c r="AD754" s="2"/>
      <c r="AE754" s="2"/>
      <c r="AF754" s="2"/>
      <c r="AG754" s="2"/>
      <c r="AH754" s="2"/>
      <c r="AI754" s="2"/>
    </row>
    <row r="755" spans="12:35" x14ac:dyDescent="0.2"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5"/>
      <c r="Y755" s="2"/>
      <c r="AA755" s="2"/>
      <c r="AB755" s="2"/>
      <c r="AC755" s="2"/>
      <c r="AD755" s="2"/>
      <c r="AE755" s="2"/>
      <c r="AF755" s="2"/>
      <c r="AG755" s="2"/>
      <c r="AH755" s="2"/>
      <c r="AI755" s="2"/>
    </row>
    <row r="756" spans="12:35" x14ac:dyDescent="0.2"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5"/>
      <c r="Y756" s="2"/>
      <c r="AA756" s="2"/>
      <c r="AB756" s="2"/>
      <c r="AC756" s="2"/>
      <c r="AD756" s="2"/>
      <c r="AE756" s="2"/>
      <c r="AF756" s="2"/>
      <c r="AG756" s="2"/>
      <c r="AH756" s="2"/>
      <c r="AI756" s="2"/>
    </row>
    <row r="757" spans="12:35" x14ac:dyDescent="0.2"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5"/>
      <c r="Y757" s="2"/>
      <c r="AA757" s="2"/>
      <c r="AB757" s="2"/>
      <c r="AC757" s="2"/>
      <c r="AD757" s="2"/>
      <c r="AE757" s="2"/>
      <c r="AF757" s="2"/>
      <c r="AG757" s="2"/>
      <c r="AH757" s="2"/>
      <c r="AI757" s="2"/>
    </row>
    <row r="758" spans="12:35" x14ac:dyDescent="0.2"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5"/>
      <c r="Y758" s="2"/>
      <c r="AA758" s="2"/>
      <c r="AB758" s="2"/>
      <c r="AC758" s="2"/>
      <c r="AD758" s="2"/>
      <c r="AE758" s="2"/>
      <c r="AF758" s="2"/>
      <c r="AG758" s="2"/>
      <c r="AH758" s="2"/>
      <c r="AI758" s="2"/>
    </row>
    <row r="759" spans="12:35" x14ac:dyDescent="0.2"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5"/>
      <c r="Y759" s="2"/>
      <c r="AA759" s="2"/>
      <c r="AB759" s="2"/>
      <c r="AC759" s="2"/>
      <c r="AD759" s="2"/>
      <c r="AE759" s="2"/>
      <c r="AF759" s="2"/>
      <c r="AG759" s="2"/>
      <c r="AH759" s="2"/>
      <c r="AI759" s="2"/>
    </row>
    <row r="760" spans="12:35" x14ac:dyDescent="0.2"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5"/>
      <c r="Y760" s="2"/>
      <c r="AA760" s="2"/>
      <c r="AB760" s="2"/>
      <c r="AC760" s="2"/>
      <c r="AD760" s="2"/>
      <c r="AE760" s="2"/>
      <c r="AF760" s="2"/>
      <c r="AG760" s="2"/>
      <c r="AH760" s="2"/>
      <c r="AI760" s="2"/>
    </row>
    <row r="761" spans="12:35" x14ac:dyDescent="0.2"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5"/>
      <c r="Y761" s="2"/>
      <c r="AA761" s="2"/>
      <c r="AB761" s="2"/>
      <c r="AC761" s="2"/>
      <c r="AD761" s="2"/>
      <c r="AE761" s="2"/>
      <c r="AF761" s="2"/>
      <c r="AG761" s="2"/>
      <c r="AH761" s="2"/>
      <c r="AI761" s="2"/>
    </row>
    <row r="762" spans="12:35" x14ac:dyDescent="0.2"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5"/>
      <c r="Y762" s="2"/>
      <c r="AA762" s="2"/>
      <c r="AB762" s="2"/>
      <c r="AC762" s="2"/>
      <c r="AD762" s="2"/>
      <c r="AE762" s="2"/>
      <c r="AF762" s="2"/>
      <c r="AG762" s="2"/>
      <c r="AH762" s="2"/>
      <c r="AI762" s="2"/>
    </row>
    <row r="763" spans="12:35" x14ac:dyDescent="0.2"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5"/>
      <c r="Y763" s="2"/>
      <c r="AA763" s="2"/>
      <c r="AB763" s="2"/>
      <c r="AC763" s="2"/>
      <c r="AD763" s="2"/>
      <c r="AE763" s="2"/>
      <c r="AF763" s="2"/>
      <c r="AG763" s="2"/>
      <c r="AH763" s="2"/>
      <c r="AI763" s="2"/>
    </row>
    <row r="764" spans="12:35" x14ac:dyDescent="0.2"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5"/>
      <c r="Y764" s="2"/>
      <c r="AA764" s="2"/>
      <c r="AB764" s="2"/>
      <c r="AC764" s="2"/>
      <c r="AD764" s="2"/>
      <c r="AE764" s="2"/>
      <c r="AF764" s="2"/>
      <c r="AG764" s="2"/>
      <c r="AH764" s="2"/>
      <c r="AI764" s="2"/>
    </row>
    <row r="765" spans="12:35" x14ac:dyDescent="0.2"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5"/>
      <c r="Y765" s="2"/>
      <c r="AA765" s="2"/>
      <c r="AB765" s="2"/>
      <c r="AC765" s="2"/>
      <c r="AD765" s="2"/>
      <c r="AE765" s="2"/>
      <c r="AF765" s="2"/>
      <c r="AG765" s="2"/>
      <c r="AH765" s="2"/>
      <c r="AI765" s="2"/>
    </row>
    <row r="766" spans="12:35" x14ac:dyDescent="0.2"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5"/>
      <c r="Y766" s="2"/>
      <c r="AA766" s="2"/>
      <c r="AB766" s="2"/>
      <c r="AC766" s="2"/>
      <c r="AD766" s="2"/>
      <c r="AE766" s="2"/>
      <c r="AF766" s="2"/>
      <c r="AG766" s="2"/>
      <c r="AH766" s="2"/>
      <c r="AI766" s="2"/>
    </row>
    <row r="767" spans="12:35" x14ac:dyDescent="0.2"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5"/>
      <c r="Y767" s="2"/>
      <c r="AA767" s="2"/>
      <c r="AB767" s="2"/>
      <c r="AC767" s="2"/>
      <c r="AD767" s="2"/>
      <c r="AE767" s="2"/>
      <c r="AF767" s="2"/>
      <c r="AG767" s="2"/>
      <c r="AH767" s="2"/>
      <c r="AI767" s="2"/>
    </row>
    <row r="768" spans="12:35" x14ac:dyDescent="0.2"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5"/>
      <c r="Y768" s="2"/>
      <c r="AA768" s="2"/>
      <c r="AB768" s="2"/>
      <c r="AC768" s="2"/>
      <c r="AD768" s="2"/>
      <c r="AE768" s="2"/>
      <c r="AF768" s="2"/>
      <c r="AG768" s="2"/>
      <c r="AH768" s="2"/>
      <c r="AI768" s="2"/>
    </row>
    <row r="769" spans="12:35" x14ac:dyDescent="0.2"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5"/>
      <c r="Y769" s="2"/>
      <c r="AA769" s="2"/>
      <c r="AB769" s="2"/>
      <c r="AC769" s="2"/>
      <c r="AD769" s="2"/>
      <c r="AE769" s="2"/>
      <c r="AF769" s="2"/>
      <c r="AG769" s="2"/>
      <c r="AH769" s="2"/>
      <c r="AI769" s="2"/>
    </row>
    <row r="770" spans="12:35" x14ac:dyDescent="0.2"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5"/>
      <c r="Y770" s="2"/>
      <c r="AA770" s="2"/>
      <c r="AB770" s="2"/>
      <c r="AC770" s="2"/>
      <c r="AD770" s="2"/>
      <c r="AE770" s="2"/>
      <c r="AF770" s="2"/>
      <c r="AG770" s="2"/>
      <c r="AH770" s="2"/>
      <c r="AI770" s="2"/>
    </row>
    <row r="771" spans="12:35" x14ac:dyDescent="0.2"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5"/>
      <c r="Y771" s="2"/>
      <c r="AA771" s="2"/>
      <c r="AB771" s="2"/>
      <c r="AC771" s="2"/>
      <c r="AD771" s="2"/>
      <c r="AE771" s="2"/>
      <c r="AF771" s="2"/>
      <c r="AG771" s="2"/>
      <c r="AH771" s="2"/>
      <c r="AI771" s="2"/>
    </row>
    <row r="772" spans="12:35" x14ac:dyDescent="0.2"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5"/>
      <c r="Y772" s="2"/>
      <c r="AA772" s="2"/>
      <c r="AB772" s="2"/>
      <c r="AC772" s="2"/>
      <c r="AD772" s="2"/>
      <c r="AE772" s="2"/>
      <c r="AF772" s="2"/>
      <c r="AG772" s="2"/>
      <c r="AH772" s="2"/>
      <c r="AI772" s="2"/>
    </row>
    <row r="773" spans="12:35" x14ac:dyDescent="0.2"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5"/>
      <c r="Y773" s="2"/>
      <c r="AA773" s="2"/>
      <c r="AB773" s="2"/>
      <c r="AC773" s="2"/>
      <c r="AD773" s="2"/>
      <c r="AE773" s="2"/>
      <c r="AF773" s="2"/>
      <c r="AG773" s="2"/>
      <c r="AH773" s="2"/>
      <c r="AI773" s="2"/>
    </row>
    <row r="774" spans="12:35" x14ac:dyDescent="0.2"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5"/>
      <c r="Y774" s="2"/>
      <c r="AA774" s="2"/>
      <c r="AB774" s="2"/>
      <c r="AC774" s="2"/>
      <c r="AD774" s="2"/>
      <c r="AE774" s="2"/>
      <c r="AF774" s="2"/>
      <c r="AG774" s="2"/>
      <c r="AH774" s="2"/>
      <c r="AI774" s="2"/>
    </row>
    <row r="775" spans="12:35" x14ac:dyDescent="0.2"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5"/>
      <c r="Y775" s="2"/>
      <c r="AA775" s="2"/>
      <c r="AB775" s="2"/>
      <c r="AC775" s="2"/>
      <c r="AD775" s="2"/>
      <c r="AE775" s="2"/>
      <c r="AF775" s="2"/>
      <c r="AG775" s="2"/>
      <c r="AH775" s="2"/>
      <c r="AI775" s="2"/>
    </row>
    <row r="776" spans="12:35" x14ac:dyDescent="0.2"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5"/>
      <c r="Y776" s="2"/>
      <c r="AA776" s="2"/>
      <c r="AB776" s="2"/>
      <c r="AC776" s="2"/>
      <c r="AD776" s="2"/>
      <c r="AE776" s="2"/>
      <c r="AF776" s="2"/>
      <c r="AG776" s="2"/>
      <c r="AH776" s="2"/>
      <c r="AI776" s="2"/>
    </row>
    <row r="777" spans="12:35" x14ac:dyDescent="0.2"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5"/>
      <c r="Y777" s="2"/>
      <c r="AA777" s="2"/>
      <c r="AB777" s="2"/>
      <c r="AC777" s="2"/>
      <c r="AD777" s="2"/>
      <c r="AE777" s="2"/>
      <c r="AF777" s="2"/>
      <c r="AG777" s="2"/>
      <c r="AH777" s="2"/>
      <c r="AI777" s="2"/>
    </row>
    <row r="778" spans="12:35" x14ac:dyDescent="0.2"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5"/>
      <c r="Y778" s="2"/>
      <c r="AA778" s="2"/>
      <c r="AB778" s="2"/>
      <c r="AC778" s="2"/>
      <c r="AD778" s="2"/>
      <c r="AE778" s="2"/>
      <c r="AF778" s="2"/>
      <c r="AG778" s="2"/>
      <c r="AH778" s="2"/>
      <c r="AI778" s="2"/>
    </row>
    <row r="779" spans="12:35" x14ac:dyDescent="0.2"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5"/>
      <c r="Y779" s="2"/>
      <c r="AA779" s="2"/>
      <c r="AB779" s="2"/>
      <c r="AC779" s="2"/>
      <c r="AD779" s="2"/>
      <c r="AE779" s="2"/>
      <c r="AF779" s="2"/>
      <c r="AG779" s="2"/>
      <c r="AH779" s="2"/>
      <c r="AI779" s="2"/>
    </row>
    <row r="780" spans="12:35" x14ac:dyDescent="0.2"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5"/>
      <c r="Y780" s="2"/>
      <c r="AA780" s="2"/>
      <c r="AB780" s="2"/>
      <c r="AC780" s="2"/>
      <c r="AD780" s="2"/>
      <c r="AE780" s="2"/>
      <c r="AF780" s="2"/>
      <c r="AG780" s="2"/>
      <c r="AH780" s="2"/>
      <c r="AI780" s="2"/>
    </row>
    <row r="781" spans="12:35" x14ac:dyDescent="0.2"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5"/>
      <c r="Y781" s="2"/>
      <c r="AA781" s="2"/>
      <c r="AB781" s="2"/>
      <c r="AC781" s="2"/>
      <c r="AD781" s="2"/>
      <c r="AE781" s="2"/>
      <c r="AF781" s="2"/>
      <c r="AG781" s="2"/>
      <c r="AH781" s="2"/>
      <c r="AI781" s="2"/>
    </row>
    <row r="782" spans="12:35" x14ac:dyDescent="0.2"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5"/>
      <c r="Y782" s="2"/>
      <c r="AA782" s="2"/>
      <c r="AB782" s="2"/>
      <c r="AC782" s="2"/>
      <c r="AD782" s="2"/>
      <c r="AE782" s="2"/>
      <c r="AF782" s="2"/>
      <c r="AG782" s="2"/>
      <c r="AH782" s="2"/>
      <c r="AI782" s="2"/>
    </row>
    <row r="783" spans="12:35" x14ac:dyDescent="0.2"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5"/>
      <c r="Y783" s="2"/>
      <c r="AA783" s="2"/>
      <c r="AB783" s="2"/>
      <c r="AC783" s="2"/>
      <c r="AD783" s="2"/>
      <c r="AE783" s="2"/>
      <c r="AF783" s="2"/>
      <c r="AG783" s="2"/>
      <c r="AH783" s="2"/>
      <c r="AI783" s="2"/>
    </row>
    <row r="784" spans="12:35" x14ac:dyDescent="0.2"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5"/>
      <c r="Y784" s="2"/>
      <c r="AA784" s="2"/>
      <c r="AB784" s="2"/>
      <c r="AC784" s="2"/>
      <c r="AD784" s="2"/>
      <c r="AE784" s="2"/>
      <c r="AF784" s="2"/>
      <c r="AG784" s="2"/>
      <c r="AH784" s="2"/>
      <c r="AI784" s="2"/>
    </row>
    <row r="785" spans="12:35" x14ac:dyDescent="0.2"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5"/>
      <c r="Y785" s="2"/>
      <c r="AA785" s="2"/>
      <c r="AB785" s="2"/>
      <c r="AC785" s="2"/>
      <c r="AD785" s="2"/>
      <c r="AE785" s="2"/>
      <c r="AF785" s="2"/>
      <c r="AG785" s="2"/>
      <c r="AH785" s="2"/>
      <c r="AI785" s="2"/>
    </row>
    <row r="786" spans="12:35" x14ac:dyDescent="0.2"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5"/>
      <c r="Y786" s="2"/>
      <c r="AA786" s="2"/>
      <c r="AB786" s="2"/>
      <c r="AC786" s="2"/>
      <c r="AD786" s="2"/>
      <c r="AE786" s="2"/>
      <c r="AF786" s="2"/>
      <c r="AG786" s="2"/>
      <c r="AH786" s="2"/>
      <c r="AI786" s="2"/>
    </row>
    <row r="787" spans="12:35" x14ac:dyDescent="0.2"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5"/>
      <c r="Y787" s="2"/>
      <c r="AA787" s="2"/>
      <c r="AB787" s="2"/>
      <c r="AC787" s="2"/>
      <c r="AD787" s="2"/>
      <c r="AE787" s="2"/>
      <c r="AF787" s="2"/>
      <c r="AG787" s="2"/>
      <c r="AH787" s="2"/>
      <c r="AI787" s="2"/>
    </row>
    <row r="788" spans="12:35" x14ac:dyDescent="0.2"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5"/>
      <c r="Y788" s="2"/>
      <c r="AA788" s="2"/>
      <c r="AB788" s="2"/>
      <c r="AC788" s="2"/>
      <c r="AD788" s="2"/>
      <c r="AE788" s="2"/>
      <c r="AF788" s="2"/>
      <c r="AG788" s="2"/>
      <c r="AH788" s="2"/>
      <c r="AI788" s="2"/>
    </row>
    <row r="789" spans="12:35" x14ac:dyDescent="0.2"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5"/>
      <c r="Y789" s="2"/>
      <c r="AA789" s="2"/>
      <c r="AB789" s="2"/>
      <c r="AC789" s="2"/>
      <c r="AD789" s="2"/>
      <c r="AE789" s="2"/>
      <c r="AF789" s="2"/>
      <c r="AG789" s="2"/>
      <c r="AH789" s="2"/>
      <c r="AI789" s="2"/>
    </row>
    <row r="790" spans="12:35" x14ac:dyDescent="0.2"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5"/>
      <c r="Y790" s="2"/>
      <c r="AA790" s="2"/>
      <c r="AB790" s="2"/>
      <c r="AC790" s="2"/>
      <c r="AD790" s="2"/>
      <c r="AE790" s="2"/>
      <c r="AF790" s="2"/>
      <c r="AG790" s="2"/>
      <c r="AH790" s="2"/>
      <c r="AI790" s="2"/>
    </row>
    <row r="791" spans="12:35" x14ac:dyDescent="0.2"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5"/>
      <c r="Y791" s="2"/>
      <c r="AA791" s="2"/>
      <c r="AB791" s="2"/>
      <c r="AC791" s="2"/>
      <c r="AD791" s="2"/>
      <c r="AE791" s="2"/>
      <c r="AF791" s="2"/>
      <c r="AG791" s="2"/>
      <c r="AH791" s="2"/>
      <c r="AI791" s="2"/>
    </row>
    <row r="792" spans="12:35" x14ac:dyDescent="0.2"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5"/>
      <c r="Y792" s="2"/>
      <c r="AA792" s="2"/>
      <c r="AB792" s="2"/>
      <c r="AC792" s="2"/>
      <c r="AD792" s="2"/>
      <c r="AE792" s="2"/>
      <c r="AF792" s="2"/>
      <c r="AG792" s="2"/>
      <c r="AH792" s="2"/>
      <c r="AI792" s="2"/>
    </row>
    <row r="793" spans="12:35" x14ac:dyDescent="0.2"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5"/>
      <c r="Y793" s="2"/>
      <c r="AA793" s="2"/>
      <c r="AB793" s="2"/>
      <c r="AC793" s="2"/>
      <c r="AD793" s="2"/>
      <c r="AE793" s="2"/>
      <c r="AF793" s="2"/>
      <c r="AG793" s="2"/>
      <c r="AH793" s="2"/>
      <c r="AI793" s="2"/>
    </row>
    <row r="794" spans="12:35" x14ac:dyDescent="0.2"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5"/>
      <c r="Y794" s="2"/>
      <c r="AA794" s="2"/>
      <c r="AB794" s="2"/>
      <c r="AC794" s="2"/>
      <c r="AD794" s="2"/>
      <c r="AE794" s="2"/>
      <c r="AF794" s="2"/>
      <c r="AG794" s="2"/>
      <c r="AH794" s="2"/>
      <c r="AI794" s="2"/>
    </row>
    <row r="795" spans="12:35" x14ac:dyDescent="0.2"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5"/>
      <c r="Y795" s="2"/>
      <c r="AA795" s="2"/>
      <c r="AB795" s="2"/>
      <c r="AC795" s="2"/>
      <c r="AD795" s="2"/>
      <c r="AE795" s="2"/>
      <c r="AF795" s="2"/>
      <c r="AG795" s="2"/>
      <c r="AH795" s="2"/>
      <c r="AI795" s="2"/>
    </row>
    <row r="796" spans="12:35" x14ac:dyDescent="0.2"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5"/>
      <c r="Y796" s="2"/>
      <c r="AA796" s="2"/>
      <c r="AB796" s="2"/>
      <c r="AC796" s="2"/>
      <c r="AD796" s="2"/>
      <c r="AE796" s="2"/>
      <c r="AF796" s="2"/>
      <c r="AG796" s="2"/>
      <c r="AH796" s="2"/>
      <c r="AI796" s="2"/>
    </row>
    <row r="797" spans="12:35" x14ac:dyDescent="0.2"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5"/>
      <c r="Y797" s="2"/>
      <c r="AA797" s="2"/>
      <c r="AB797" s="2"/>
      <c r="AC797" s="2"/>
      <c r="AD797" s="2"/>
      <c r="AE797" s="2"/>
      <c r="AF797" s="2"/>
      <c r="AG797" s="2"/>
      <c r="AH797" s="2"/>
      <c r="AI797" s="2"/>
    </row>
    <row r="798" spans="12:35" x14ac:dyDescent="0.2"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5"/>
      <c r="Y798" s="2"/>
      <c r="AA798" s="2"/>
      <c r="AB798" s="2"/>
      <c r="AC798" s="2"/>
      <c r="AD798" s="2"/>
      <c r="AE798" s="2"/>
      <c r="AF798" s="2"/>
      <c r="AG798" s="2"/>
      <c r="AH798" s="2"/>
      <c r="AI798" s="2"/>
    </row>
    <row r="799" spans="12:35" x14ac:dyDescent="0.2"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5"/>
      <c r="Y799" s="2"/>
      <c r="AA799" s="2"/>
      <c r="AB799" s="2"/>
      <c r="AC799" s="2"/>
      <c r="AD799" s="2"/>
      <c r="AE799" s="2"/>
      <c r="AF799" s="2"/>
      <c r="AG799" s="2"/>
      <c r="AH799" s="2"/>
      <c r="AI799" s="2"/>
    </row>
    <row r="800" spans="12:35" x14ac:dyDescent="0.2"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5"/>
      <c r="Y800" s="2"/>
      <c r="AA800" s="2"/>
      <c r="AB800" s="2"/>
      <c r="AC800" s="2"/>
      <c r="AD800" s="2"/>
      <c r="AE800" s="2"/>
      <c r="AF800" s="2"/>
      <c r="AG800" s="2"/>
      <c r="AH800" s="2"/>
      <c r="AI800" s="2"/>
    </row>
    <row r="801" spans="12:35" x14ac:dyDescent="0.2"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5"/>
      <c r="Y801" s="2"/>
      <c r="AA801" s="2"/>
      <c r="AB801" s="2"/>
      <c r="AC801" s="2"/>
      <c r="AD801" s="2"/>
      <c r="AE801" s="2"/>
      <c r="AF801" s="2"/>
      <c r="AG801" s="2"/>
      <c r="AH801" s="2"/>
      <c r="AI801" s="2"/>
    </row>
    <row r="802" spans="12:35" x14ac:dyDescent="0.2"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5"/>
      <c r="Y802" s="2"/>
      <c r="AA802" s="2"/>
      <c r="AB802" s="2"/>
      <c r="AC802" s="2"/>
      <c r="AD802" s="2"/>
      <c r="AE802" s="2"/>
      <c r="AF802" s="2"/>
      <c r="AG802" s="2"/>
      <c r="AH802" s="2"/>
      <c r="AI802" s="2"/>
    </row>
    <row r="803" spans="12:35" x14ac:dyDescent="0.2"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5"/>
      <c r="Y803" s="2"/>
      <c r="AA803" s="2"/>
      <c r="AB803" s="2"/>
      <c r="AC803" s="2"/>
      <c r="AD803" s="2"/>
      <c r="AE803" s="2"/>
      <c r="AF803" s="2"/>
      <c r="AG803" s="2"/>
      <c r="AH803" s="2"/>
      <c r="AI803" s="2"/>
    </row>
    <row r="804" spans="12:35" x14ac:dyDescent="0.2"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5"/>
      <c r="Y804" s="2"/>
      <c r="AA804" s="2"/>
      <c r="AB804" s="2"/>
      <c r="AC804" s="2"/>
      <c r="AD804" s="2"/>
      <c r="AE804" s="2"/>
      <c r="AF804" s="2"/>
      <c r="AG804" s="2"/>
      <c r="AH804" s="2"/>
      <c r="AI804" s="2"/>
    </row>
    <row r="805" spans="12:35" x14ac:dyDescent="0.2"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5"/>
      <c r="Y805" s="2"/>
      <c r="AA805" s="2"/>
      <c r="AB805" s="2"/>
      <c r="AC805" s="2"/>
      <c r="AD805" s="2"/>
      <c r="AE805" s="2"/>
      <c r="AF805" s="2"/>
      <c r="AG805" s="2"/>
      <c r="AH805" s="2"/>
      <c r="AI805" s="2"/>
    </row>
    <row r="806" spans="12:35" x14ac:dyDescent="0.2"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5"/>
      <c r="Y806" s="2"/>
      <c r="AA806" s="2"/>
      <c r="AB806" s="2"/>
      <c r="AC806" s="2"/>
      <c r="AD806" s="2"/>
      <c r="AE806" s="2"/>
      <c r="AF806" s="2"/>
      <c r="AG806" s="2"/>
      <c r="AH806" s="2"/>
      <c r="AI806" s="2"/>
    </row>
    <row r="807" spans="12:35" x14ac:dyDescent="0.2"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5"/>
      <c r="Y807" s="2"/>
      <c r="AA807" s="2"/>
      <c r="AB807" s="2"/>
      <c r="AC807" s="2"/>
      <c r="AD807" s="2"/>
      <c r="AE807" s="2"/>
      <c r="AF807" s="2"/>
      <c r="AG807" s="2"/>
      <c r="AH807" s="2"/>
      <c r="AI807" s="2"/>
    </row>
    <row r="808" spans="12:35" x14ac:dyDescent="0.2"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5"/>
      <c r="Y808" s="2"/>
      <c r="AA808" s="2"/>
      <c r="AB808" s="2"/>
      <c r="AC808" s="2"/>
      <c r="AD808" s="2"/>
      <c r="AE808" s="2"/>
      <c r="AF808" s="2"/>
      <c r="AG808" s="2"/>
      <c r="AH808" s="2"/>
      <c r="AI808" s="2"/>
    </row>
    <row r="809" spans="12:35" x14ac:dyDescent="0.2"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5"/>
      <c r="Y809" s="2"/>
      <c r="AA809" s="2"/>
      <c r="AB809" s="2"/>
      <c r="AC809" s="2"/>
      <c r="AD809" s="2"/>
      <c r="AE809" s="2"/>
      <c r="AF809" s="2"/>
      <c r="AG809" s="2"/>
      <c r="AH809" s="2"/>
      <c r="AI809" s="2"/>
    </row>
    <row r="810" spans="12:35" x14ac:dyDescent="0.2"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5"/>
      <c r="Y810" s="2"/>
      <c r="AA810" s="2"/>
      <c r="AB810" s="2"/>
      <c r="AC810" s="2"/>
      <c r="AD810" s="2"/>
      <c r="AE810" s="2"/>
      <c r="AF810" s="2"/>
      <c r="AG810" s="2"/>
      <c r="AH810" s="2"/>
      <c r="AI810" s="2"/>
    </row>
    <row r="811" spans="12:35" x14ac:dyDescent="0.2"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5"/>
      <c r="Y811" s="2"/>
      <c r="AA811" s="2"/>
      <c r="AB811" s="2"/>
      <c r="AC811" s="2"/>
      <c r="AD811" s="2"/>
      <c r="AE811" s="2"/>
      <c r="AF811" s="2"/>
      <c r="AG811" s="2"/>
      <c r="AH811" s="2"/>
      <c r="AI811" s="2"/>
    </row>
    <row r="812" spans="12:35" x14ac:dyDescent="0.2"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5"/>
      <c r="Y812" s="2"/>
      <c r="AA812" s="2"/>
      <c r="AB812" s="2"/>
      <c r="AC812" s="2"/>
      <c r="AD812" s="2"/>
      <c r="AE812" s="2"/>
      <c r="AF812" s="2"/>
      <c r="AG812" s="2"/>
      <c r="AH812" s="2"/>
      <c r="AI812" s="2"/>
    </row>
    <row r="813" spans="12:35" x14ac:dyDescent="0.2"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5"/>
      <c r="Y813" s="2"/>
      <c r="AA813" s="2"/>
      <c r="AB813" s="2"/>
      <c r="AC813" s="2"/>
      <c r="AD813" s="2"/>
      <c r="AE813" s="2"/>
      <c r="AF813" s="2"/>
      <c r="AG813" s="2"/>
      <c r="AH813" s="2"/>
      <c r="AI813" s="2"/>
    </row>
    <row r="814" spans="12:35" x14ac:dyDescent="0.2"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5"/>
      <c r="Y814" s="2"/>
      <c r="AA814" s="2"/>
      <c r="AB814" s="2"/>
      <c r="AC814" s="2"/>
      <c r="AD814" s="2"/>
      <c r="AE814" s="2"/>
      <c r="AF814" s="2"/>
      <c r="AG814" s="2"/>
      <c r="AH814" s="2"/>
      <c r="AI814" s="2"/>
    </row>
    <row r="815" spans="12:35" x14ac:dyDescent="0.2"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5"/>
      <c r="Y815" s="2"/>
      <c r="AA815" s="2"/>
      <c r="AB815" s="2"/>
      <c r="AC815" s="2"/>
      <c r="AD815" s="2"/>
      <c r="AE815" s="2"/>
      <c r="AF815" s="2"/>
      <c r="AG815" s="2"/>
      <c r="AH815" s="2"/>
      <c r="AI815" s="2"/>
    </row>
    <row r="816" spans="12:35" x14ac:dyDescent="0.2"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5"/>
      <c r="Y816" s="2"/>
      <c r="AA816" s="2"/>
      <c r="AB816" s="2"/>
      <c r="AC816" s="2"/>
      <c r="AD816" s="2"/>
      <c r="AE816" s="2"/>
      <c r="AF816" s="2"/>
      <c r="AG816" s="2"/>
      <c r="AH816" s="2"/>
      <c r="AI816" s="2"/>
    </row>
    <row r="817" spans="12:35" x14ac:dyDescent="0.2"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5"/>
      <c r="Y817" s="2"/>
      <c r="AA817" s="2"/>
      <c r="AB817" s="2"/>
      <c r="AC817" s="2"/>
      <c r="AD817" s="2"/>
      <c r="AE817" s="2"/>
      <c r="AF817" s="2"/>
      <c r="AG817" s="2"/>
      <c r="AH817" s="2"/>
      <c r="AI817" s="2"/>
    </row>
    <row r="818" spans="12:35" x14ac:dyDescent="0.2"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5"/>
      <c r="Y818" s="2"/>
      <c r="AA818" s="2"/>
      <c r="AB818" s="2"/>
      <c r="AC818" s="2"/>
      <c r="AD818" s="2"/>
      <c r="AE818" s="2"/>
      <c r="AF818" s="2"/>
      <c r="AG818" s="2"/>
      <c r="AH818" s="2"/>
      <c r="AI818" s="2"/>
    </row>
    <row r="819" spans="12:35" x14ac:dyDescent="0.2"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5"/>
      <c r="Y819" s="2"/>
      <c r="AA819" s="2"/>
      <c r="AB819" s="2"/>
      <c r="AC819" s="2"/>
      <c r="AD819" s="2"/>
      <c r="AE819" s="2"/>
      <c r="AF819" s="2"/>
      <c r="AG819" s="2"/>
      <c r="AH819" s="2"/>
      <c r="AI819" s="2"/>
    </row>
    <row r="820" spans="12:35" x14ac:dyDescent="0.2"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5"/>
      <c r="Y820" s="2"/>
      <c r="AA820" s="2"/>
      <c r="AB820" s="2"/>
      <c r="AC820" s="2"/>
      <c r="AD820" s="2"/>
      <c r="AE820" s="2"/>
      <c r="AF820" s="2"/>
      <c r="AG820" s="2"/>
      <c r="AH820" s="2"/>
      <c r="AI820" s="2"/>
    </row>
    <row r="821" spans="12:35" x14ac:dyDescent="0.2"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5"/>
      <c r="Y821" s="2"/>
      <c r="AA821" s="2"/>
      <c r="AB821" s="2"/>
      <c r="AC821" s="2"/>
      <c r="AD821" s="2"/>
      <c r="AE821" s="2"/>
      <c r="AF821" s="2"/>
      <c r="AG821" s="2"/>
      <c r="AH821" s="2"/>
      <c r="AI821" s="2"/>
    </row>
    <row r="822" spans="12:35" x14ac:dyDescent="0.2"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5"/>
      <c r="Y822" s="2"/>
      <c r="AA822" s="2"/>
      <c r="AB822" s="2"/>
      <c r="AC822" s="2"/>
      <c r="AD822" s="2"/>
      <c r="AE822" s="2"/>
      <c r="AF822" s="2"/>
      <c r="AG822" s="2"/>
      <c r="AH822" s="2"/>
      <c r="AI822" s="2"/>
    </row>
    <row r="823" spans="12:35" x14ac:dyDescent="0.2"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5"/>
      <c r="Y823" s="2"/>
      <c r="AA823" s="2"/>
      <c r="AB823" s="2"/>
      <c r="AC823" s="2"/>
      <c r="AD823" s="2"/>
      <c r="AE823" s="2"/>
      <c r="AF823" s="2"/>
      <c r="AG823" s="2"/>
      <c r="AH823" s="2"/>
      <c r="AI823" s="2"/>
    </row>
    <row r="824" spans="12:35" x14ac:dyDescent="0.2"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5"/>
      <c r="Y824" s="2"/>
      <c r="AA824" s="2"/>
      <c r="AB824" s="2"/>
      <c r="AC824" s="2"/>
      <c r="AD824" s="2"/>
      <c r="AE824" s="2"/>
      <c r="AF824" s="2"/>
      <c r="AG824" s="2"/>
      <c r="AH824" s="2"/>
      <c r="AI824" s="2"/>
    </row>
    <row r="825" spans="12:35" x14ac:dyDescent="0.2"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5"/>
      <c r="Y825" s="2"/>
      <c r="AA825" s="2"/>
      <c r="AB825" s="2"/>
      <c r="AC825" s="2"/>
      <c r="AD825" s="2"/>
      <c r="AE825" s="2"/>
      <c r="AF825" s="2"/>
      <c r="AG825" s="2"/>
      <c r="AH825" s="2"/>
      <c r="AI825" s="2"/>
    </row>
    <row r="826" spans="12:35" x14ac:dyDescent="0.2"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5"/>
      <c r="Y826" s="2"/>
      <c r="AA826" s="2"/>
      <c r="AB826" s="2"/>
      <c r="AC826" s="2"/>
      <c r="AD826" s="2"/>
      <c r="AE826" s="2"/>
      <c r="AF826" s="2"/>
      <c r="AG826" s="2"/>
      <c r="AH826" s="2"/>
      <c r="AI826" s="2"/>
    </row>
    <row r="827" spans="12:35" x14ac:dyDescent="0.2"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5"/>
      <c r="Y827" s="2"/>
      <c r="AA827" s="2"/>
      <c r="AB827" s="2"/>
      <c r="AC827" s="2"/>
      <c r="AD827" s="2"/>
      <c r="AE827" s="2"/>
      <c r="AF827" s="2"/>
      <c r="AG827" s="2"/>
      <c r="AH827" s="2"/>
      <c r="AI827" s="2"/>
    </row>
    <row r="828" spans="12:35" x14ac:dyDescent="0.2"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5"/>
      <c r="Y828" s="2"/>
      <c r="AA828" s="2"/>
      <c r="AB828" s="2"/>
      <c r="AC828" s="2"/>
      <c r="AD828" s="2"/>
      <c r="AE828" s="2"/>
      <c r="AF828" s="2"/>
      <c r="AG828" s="2"/>
      <c r="AH828" s="2"/>
      <c r="AI828" s="2"/>
    </row>
    <row r="829" spans="12:35" x14ac:dyDescent="0.2"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5"/>
      <c r="Y829" s="2"/>
      <c r="AA829" s="2"/>
      <c r="AB829" s="2"/>
      <c r="AC829" s="2"/>
      <c r="AD829" s="2"/>
      <c r="AE829" s="2"/>
      <c r="AF829" s="2"/>
      <c r="AG829" s="2"/>
      <c r="AH829" s="2"/>
      <c r="AI829" s="2"/>
    </row>
    <row r="830" spans="12:35" x14ac:dyDescent="0.2"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5"/>
      <c r="Y830" s="2"/>
      <c r="AA830" s="2"/>
      <c r="AB830" s="2"/>
      <c r="AC830" s="2"/>
      <c r="AD830" s="2"/>
      <c r="AE830" s="2"/>
      <c r="AF830" s="2"/>
      <c r="AG830" s="2"/>
      <c r="AH830" s="2"/>
      <c r="AI830" s="2"/>
    </row>
    <row r="831" spans="12:35" x14ac:dyDescent="0.2"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5"/>
      <c r="Y831" s="2"/>
      <c r="AA831" s="2"/>
      <c r="AB831" s="2"/>
      <c r="AC831" s="2"/>
      <c r="AD831" s="2"/>
      <c r="AE831" s="2"/>
      <c r="AF831" s="2"/>
      <c r="AG831" s="2"/>
      <c r="AH831" s="2"/>
      <c r="AI831" s="2"/>
    </row>
    <row r="832" spans="12:35" x14ac:dyDescent="0.2"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5"/>
      <c r="Y832" s="2"/>
      <c r="AA832" s="2"/>
      <c r="AB832" s="2"/>
      <c r="AC832" s="2"/>
      <c r="AD832" s="2"/>
      <c r="AE832" s="2"/>
      <c r="AF832" s="2"/>
      <c r="AG832" s="2"/>
      <c r="AH832" s="2"/>
      <c r="AI832" s="2"/>
    </row>
    <row r="833" spans="12:35" x14ac:dyDescent="0.2"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5"/>
      <c r="Y833" s="2"/>
      <c r="AA833" s="2"/>
      <c r="AB833" s="2"/>
      <c r="AC833" s="2"/>
      <c r="AD833" s="2"/>
      <c r="AE833" s="2"/>
      <c r="AF833" s="2"/>
      <c r="AG833" s="2"/>
      <c r="AH833" s="2"/>
      <c r="AI833" s="2"/>
    </row>
    <row r="834" spans="12:35" x14ac:dyDescent="0.2"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5"/>
      <c r="Y834" s="2"/>
      <c r="AA834" s="2"/>
      <c r="AB834" s="2"/>
      <c r="AC834" s="2"/>
      <c r="AD834" s="2"/>
      <c r="AE834" s="2"/>
      <c r="AF834" s="2"/>
      <c r="AG834" s="2"/>
      <c r="AH834" s="2"/>
      <c r="AI834" s="2"/>
    </row>
    <row r="835" spans="12:35" x14ac:dyDescent="0.2"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5"/>
      <c r="Y835" s="2"/>
      <c r="AA835" s="2"/>
      <c r="AB835" s="2"/>
      <c r="AC835" s="2"/>
      <c r="AD835" s="2"/>
      <c r="AE835" s="2"/>
      <c r="AF835" s="2"/>
      <c r="AG835" s="2"/>
      <c r="AH835" s="2"/>
      <c r="AI835" s="2"/>
    </row>
    <row r="836" spans="12:35" x14ac:dyDescent="0.2"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5"/>
      <c r="Y836" s="2"/>
      <c r="AA836" s="2"/>
      <c r="AB836" s="2"/>
      <c r="AC836" s="2"/>
      <c r="AD836" s="2"/>
      <c r="AE836" s="2"/>
      <c r="AF836" s="2"/>
      <c r="AG836" s="2"/>
      <c r="AH836" s="2"/>
      <c r="AI836" s="2"/>
    </row>
    <row r="837" spans="12:35" x14ac:dyDescent="0.2"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5"/>
      <c r="Y837" s="2"/>
      <c r="AA837" s="2"/>
      <c r="AB837" s="2"/>
      <c r="AC837" s="2"/>
      <c r="AD837" s="2"/>
      <c r="AE837" s="2"/>
      <c r="AF837" s="2"/>
      <c r="AG837" s="2"/>
      <c r="AH837" s="2"/>
      <c r="AI837" s="2"/>
    </row>
    <row r="838" spans="12:35" x14ac:dyDescent="0.2"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5"/>
      <c r="Y838" s="2"/>
      <c r="AA838" s="2"/>
      <c r="AB838" s="2"/>
      <c r="AC838" s="2"/>
      <c r="AD838" s="2"/>
      <c r="AE838" s="2"/>
      <c r="AF838" s="2"/>
      <c r="AG838" s="2"/>
      <c r="AH838" s="2"/>
      <c r="AI838" s="2"/>
    </row>
    <row r="839" spans="12:35" x14ac:dyDescent="0.2"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5"/>
      <c r="Y839" s="2"/>
      <c r="AA839" s="2"/>
      <c r="AB839" s="2"/>
      <c r="AC839" s="2"/>
      <c r="AD839" s="2"/>
      <c r="AE839" s="2"/>
      <c r="AF839" s="2"/>
      <c r="AG839" s="2"/>
      <c r="AH839" s="2"/>
      <c r="AI839" s="2"/>
    </row>
    <row r="840" spans="12:35" x14ac:dyDescent="0.2"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5"/>
      <c r="Y840" s="2"/>
      <c r="AA840" s="2"/>
      <c r="AB840" s="2"/>
      <c r="AC840" s="2"/>
      <c r="AD840" s="2"/>
      <c r="AE840" s="2"/>
      <c r="AF840" s="2"/>
      <c r="AG840" s="2"/>
      <c r="AH840" s="2"/>
      <c r="AI840" s="2"/>
    </row>
    <row r="841" spans="12:35" x14ac:dyDescent="0.2"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5"/>
      <c r="Y841" s="2"/>
      <c r="AA841" s="2"/>
      <c r="AB841" s="2"/>
      <c r="AC841" s="2"/>
      <c r="AD841" s="2"/>
      <c r="AE841" s="2"/>
      <c r="AF841" s="2"/>
      <c r="AG841" s="2"/>
      <c r="AH841" s="2"/>
      <c r="AI841" s="2"/>
    </row>
    <row r="842" spans="12:35" x14ac:dyDescent="0.2"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5"/>
      <c r="Y842" s="2"/>
      <c r="AA842" s="2"/>
      <c r="AB842" s="2"/>
      <c r="AC842" s="2"/>
      <c r="AD842" s="2"/>
      <c r="AE842" s="2"/>
      <c r="AF842" s="2"/>
      <c r="AG842" s="2"/>
      <c r="AH842" s="2"/>
      <c r="AI842" s="2"/>
    </row>
  </sheetData>
  <mergeCells count="8">
    <mergeCell ref="A1:J1"/>
    <mergeCell ref="A2:J2"/>
    <mergeCell ref="B4:C4"/>
    <mergeCell ref="Z7:Z8"/>
    <mergeCell ref="B15:C15"/>
    <mergeCell ref="D27:G27"/>
    <mergeCell ref="B66:D66"/>
    <mergeCell ref="H67:J67"/>
  </mergeCells>
  <pageMargins left="0.7" right="0.7" top="0.78740157499999996" bottom="0.78740157499999996" header="0.3" footer="0.3"/>
  <pageSetup paperSize="9" orientation="portrait" horizontalDpi="4294967293" verticalDpi="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8"/>
  <sheetViews>
    <sheetView tabSelected="1" topLeftCell="A4" workbookViewId="0">
      <selection activeCell="P11" sqref="P11"/>
    </sheetView>
  </sheetViews>
  <sheetFormatPr defaultRowHeight="12.75" x14ac:dyDescent="0.2"/>
  <cols>
    <col min="5" max="5" width="9.5703125" bestFit="1" customWidth="1"/>
    <col min="8" max="8" width="10.140625" bestFit="1" customWidth="1"/>
    <col min="10" max="10" width="10.140625" bestFit="1" customWidth="1"/>
    <col min="12" max="12" width="10.140625" bestFit="1" customWidth="1"/>
  </cols>
  <sheetData>
    <row r="1" spans="1:15" x14ac:dyDescent="0.2">
      <c r="A1" s="191" t="s">
        <v>216</v>
      </c>
      <c r="B1" s="192"/>
      <c r="C1" s="192"/>
      <c r="D1" s="192"/>
      <c r="E1" s="192"/>
      <c r="F1" s="192"/>
      <c r="G1" s="192"/>
      <c r="H1" s="192"/>
      <c r="I1" s="192"/>
      <c r="J1" s="192"/>
      <c r="K1" s="69"/>
      <c r="L1" s="3"/>
      <c r="N1" s="151"/>
    </row>
    <row r="2" spans="1:15" ht="15.75" x14ac:dyDescent="0.2">
      <c r="A2" s="193" t="s">
        <v>231</v>
      </c>
      <c r="B2" s="194"/>
      <c r="C2" s="194"/>
      <c r="D2" s="194"/>
      <c r="E2" s="194"/>
      <c r="F2" s="194"/>
      <c r="G2" s="194"/>
      <c r="H2" s="194"/>
      <c r="I2" s="194"/>
      <c r="J2" s="194"/>
      <c r="K2" s="113" t="s">
        <v>106</v>
      </c>
      <c r="L2" s="3"/>
      <c r="N2" s="151"/>
    </row>
    <row r="3" spans="1:15" ht="63.75" x14ac:dyDescent="0.2">
      <c r="J3" s="10" t="s">
        <v>91</v>
      </c>
      <c r="K3" s="113" t="s">
        <v>107</v>
      </c>
      <c r="L3" s="153" t="s">
        <v>96</v>
      </c>
      <c r="N3" s="142" t="s">
        <v>159</v>
      </c>
    </row>
    <row r="4" spans="1:15" ht="15" x14ac:dyDescent="0.25">
      <c r="A4" s="19" t="s">
        <v>13</v>
      </c>
      <c r="B4" s="198" t="s">
        <v>13</v>
      </c>
      <c r="C4" s="196"/>
      <c r="J4" s="2"/>
      <c r="K4" s="108"/>
      <c r="L4" s="5"/>
      <c r="N4" s="151"/>
    </row>
    <row r="5" spans="1:15" x14ac:dyDescent="0.2">
      <c r="A5" s="33" t="s">
        <v>0</v>
      </c>
      <c r="B5" s="171" t="s">
        <v>232</v>
      </c>
      <c r="C5" s="171"/>
      <c r="D5" s="171"/>
      <c r="E5" s="171"/>
      <c r="F5" s="171"/>
      <c r="G5" s="171"/>
      <c r="H5" s="171"/>
      <c r="I5" s="171"/>
      <c r="J5" s="172">
        <v>212605.35</v>
      </c>
      <c r="K5" s="173"/>
      <c r="L5" s="172">
        <v>212605.35</v>
      </c>
      <c r="N5" s="151">
        <f>L5/J5</f>
        <v>1</v>
      </c>
    </row>
    <row r="6" spans="1:15" x14ac:dyDescent="0.2">
      <c r="A6" s="40" t="s">
        <v>2</v>
      </c>
      <c r="B6" s="174" t="s">
        <v>6</v>
      </c>
      <c r="C6" s="174"/>
      <c r="D6" s="174"/>
      <c r="E6" s="174">
        <v>254</v>
      </c>
      <c r="F6" s="174" t="s">
        <v>7</v>
      </c>
      <c r="G6" s="175">
        <v>400</v>
      </c>
      <c r="H6" s="174"/>
      <c r="I6" s="174"/>
      <c r="J6" s="176">
        <v>103600</v>
      </c>
      <c r="K6" s="177"/>
      <c r="L6" s="178">
        <v>0</v>
      </c>
      <c r="M6" s="80"/>
      <c r="N6" s="151">
        <f>L6/J6</f>
        <v>0</v>
      </c>
    </row>
    <row r="7" spans="1:15" x14ac:dyDescent="0.2">
      <c r="A7" s="36" t="s">
        <v>3</v>
      </c>
      <c r="B7" s="36" t="s">
        <v>183</v>
      </c>
      <c r="C7" s="36"/>
      <c r="D7" s="36"/>
      <c r="E7" s="39" t="s">
        <v>183</v>
      </c>
      <c r="F7" s="36"/>
      <c r="G7" s="36"/>
      <c r="H7" s="36"/>
      <c r="I7" s="36"/>
      <c r="J7" s="37">
        <v>0</v>
      </c>
      <c r="K7" s="72"/>
      <c r="L7" s="149">
        <v>0</v>
      </c>
      <c r="M7" s="80"/>
      <c r="N7" s="202"/>
    </row>
    <row r="8" spans="1:15" x14ac:dyDescent="0.2">
      <c r="A8" s="40"/>
      <c r="B8" s="40"/>
      <c r="C8" s="40"/>
      <c r="D8" s="40"/>
      <c r="E8" s="44" t="s">
        <v>183</v>
      </c>
      <c r="F8" s="40"/>
      <c r="G8" s="40"/>
      <c r="H8" s="40"/>
      <c r="I8" s="40"/>
      <c r="J8" s="42"/>
      <c r="K8" s="71"/>
      <c r="L8" s="43">
        <v>0</v>
      </c>
      <c r="M8" s="80"/>
      <c r="N8" s="202"/>
    </row>
    <row r="9" spans="1:15" x14ac:dyDescent="0.2">
      <c r="A9" s="36" t="s">
        <v>4</v>
      </c>
      <c r="B9" s="36" t="s">
        <v>9</v>
      </c>
      <c r="C9" s="36"/>
      <c r="D9" s="36"/>
      <c r="E9" s="36"/>
      <c r="F9" s="36"/>
      <c r="G9" s="36"/>
      <c r="H9" s="36"/>
      <c r="I9" s="36"/>
      <c r="J9" s="37">
        <v>0</v>
      </c>
      <c r="K9" s="72"/>
      <c r="L9" s="149">
        <v>0</v>
      </c>
      <c r="M9" s="80"/>
      <c r="N9" s="205"/>
      <c r="O9" s="205"/>
    </row>
    <row r="10" spans="1:15" x14ac:dyDescent="0.2">
      <c r="A10" s="45" t="s">
        <v>5</v>
      </c>
      <c r="B10" s="45" t="s">
        <v>229</v>
      </c>
      <c r="C10" s="45"/>
      <c r="D10" s="45"/>
      <c r="E10" s="45" t="s">
        <v>183</v>
      </c>
      <c r="F10" s="45"/>
      <c r="G10" s="45"/>
      <c r="H10" s="45"/>
      <c r="I10" s="45"/>
      <c r="J10" s="46">
        <v>0</v>
      </c>
      <c r="K10" s="73"/>
      <c r="L10" s="43">
        <v>0</v>
      </c>
      <c r="M10" s="80"/>
      <c r="N10" s="151"/>
    </row>
    <row r="11" spans="1:15" x14ac:dyDescent="0.2">
      <c r="A11" s="81"/>
      <c r="B11" s="81"/>
      <c r="C11" s="81"/>
      <c r="D11" s="81"/>
      <c r="E11" s="81" t="s">
        <v>183</v>
      </c>
      <c r="F11" s="81" t="s">
        <v>183</v>
      </c>
      <c r="G11" s="81"/>
      <c r="H11" s="81"/>
      <c r="I11" s="81"/>
      <c r="J11" s="82"/>
      <c r="K11" s="83"/>
      <c r="L11" s="149">
        <v>0</v>
      </c>
      <c r="M11" s="80"/>
      <c r="N11" s="151"/>
    </row>
    <row r="12" spans="1:15" x14ac:dyDescent="0.2">
      <c r="A12" s="40"/>
      <c r="B12" s="40"/>
      <c r="C12" s="40"/>
      <c r="D12" s="40"/>
      <c r="E12" s="40" t="s">
        <v>183</v>
      </c>
      <c r="F12" s="40"/>
      <c r="G12" s="40"/>
      <c r="H12" s="40"/>
      <c r="I12" s="40"/>
      <c r="J12" s="42"/>
      <c r="K12" s="71"/>
      <c r="L12" s="43">
        <v>0</v>
      </c>
      <c r="M12" s="80"/>
      <c r="N12" s="151"/>
    </row>
    <row r="13" spans="1:15" x14ac:dyDescent="0.2">
      <c r="B13" s="3" t="s">
        <v>11</v>
      </c>
      <c r="C13" s="3"/>
      <c r="J13" s="18">
        <f>SUM(J5:J12)</f>
        <v>316205.34999999998</v>
      </c>
      <c r="K13" s="69"/>
      <c r="L13" s="63">
        <f>L5+L6+L7-L8+L9+L10+L11+L12</f>
        <v>212605.35</v>
      </c>
      <c r="M13" s="80"/>
      <c r="N13" s="152">
        <f>L13/J13</f>
        <v>0.67236480976681778</v>
      </c>
    </row>
    <row r="14" spans="1:15" x14ac:dyDescent="0.2">
      <c r="J14" s="2"/>
      <c r="K14" s="69"/>
      <c r="L14" s="5"/>
      <c r="M14" s="80"/>
      <c r="N14" s="151"/>
    </row>
    <row r="15" spans="1:15" ht="15" x14ac:dyDescent="0.25">
      <c r="A15" s="19" t="s">
        <v>12</v>
      </c>
      <c r="B15" s="198" t="s">
        <v>12</v>
      </c>
      <c r="C15" s="196"/>
      <c r="J15" s="2"/>
      <c r="K15" s="69"/>
      <c r="L15" s="5"/>
      <c r="M15" s="80"/>
      <c r="N15" s="151"/>
    </row>
    <row r="16" spans="1:15" x14ac:dyDescent="0.2">
      <c r="A16" s="11" t="s">
        <v>0</v>
      </c>
      <c r="B16" s="12" t="s">
        <v>183</v>
      </c>
      <c r="C16" s="11"/>
      <c r="D16" s="13"/>
      <c r="H16" s="17">
        <f>SUM(J18:J36)</f>
        <v>117000</v>
      </c>
      <c r="J16" s="2"/>
      <c r="K16" s="69"/>
      <c r="L16" s="5"/>
      <c r="M16" s="80"/>
      <c r="N16" s="151"/>
    </row>
    <row r="17" spans="1:14" x14ac:dyDescent="0.2">
      <c r="A17" s="30"/>
      <c r="B17" s="48" t="s">
        <v>15</v>
      </c>
      <c r="C17" s="88" t="s">
        <v>185</v>
      </c>
      <c r="D17" s="30"/>
      <c r="E17" s="30"/>
      <c r="F17" s="30"/>
      <c r="G17" s="30"/>
      <c r="H17" s="30"/>
      <c r="I17" s="32">
        <v>10000</v>
      </c>
      <c r="J17" s="31"/>
      <c r="K17" s="74"/>
      <c r="L17" s="32"/>
      <c r="M17" s="80"/>
      <c r="N17" s="151"/>
    </row>
    <row r="18" spans="1:14" x14ac:dyDescent="0.2">
      <c r="A18" s="45"/>
      <c r="B18" s="45"/>
      <c r="C18" s="53" t="s">
        <v>17</v>
      </c>
      <c r="D18" s="45" t="s">
        <v>185</v>
      </c>
      <c r="E18" s="45"/>
      <c r="F18" s="45"/>
      <c r="G18" s="54"/>
      <c r="H18" s="45"/>
      <c r="I18" s="55"/>
      <c r="J18" s="46">
        <v>10000</v>
      </c>
      <c r="K18" s="157"/>
      <c r="L18" s="47">
        <v>0</v>
      </c>
      <c r="M18" s="80"/>
      <c r="N18" s="151">
        <f>L18/J18</f>
        <v>0</v>
      </c>
    </row>
    <row r="19" spans="1:14" x14ac:dyDescent="0.2">
      <c r="A19" s="30"/>
      <c r="B19" s="48" t="s">
        <v>18</v>
      </c>
      <c r="C19" s="88" t="s">
        <v>25</v>
      </c>
      <c r="D19" s="30"/>
      <c r="E19" s="30"/>
      <c r="F19" s="30"/>
      <c r="G19" s="30"/>
      <c r="H19" s="30"/>
      <c r="I19" s="32">
        <v>36000</v>
      </c>
      <c r="J19" s="31"/>
      <c r="K19" s="74"/>
      <c r="L19" s="32"/>
      <c r="M19" s="80"/>
      <c r="N19" s="151"/>
    </row>
    <row r="20" spans="1:14" x14ac:dyDescent="0.2">
      <c r="A20" s="33"/>
      <c r="B20" s="49"/>
      <c r="C20" s="49" t="s">
        <v>21</v>
      </c>
      <c r="D20" s="33" t="s">
        <v>186</v>
      </c>
      <c r="E20" s="33"/>
      <c r="F20" s="33"/>
      <c r="G20" s="33"/>
      <c r="H20" s="33"/>
      <c r="I20" s="51"/>
      <c r="J20" s="34">
        <v>25000</v>
      </c>
      <c r="K20" s="70"/>
      <c r="L20" s="32">
        <v>0</v>
      </c>
      <c r="M20" s="80"/>
      <c r="N20" s="151">
        <f>L20/J20</f>
        <v>0</v>
      </c>
    </row>
    <row r="21" spans="1:14" x14ac:dyDescent="0.2">
      <c r="A21" s="56"/>
      <c r="B21" s="57"/>
      <c r="C21" s="57" t="s">
        <v>22</v>
      </c>
      <c r="D21" s="40" t="s">
        <v>210</v>
      </c>
      <c r="E21" s="56"/>
      <c r="F21" s="56"/>
      <c r="G21" s="58"/>
      <c r="H21" s="56"/>
      <c r="I21" s="59"/>
      <c r="J21" s="60">
        <v>7000</v>
      </c>
      <c r="K21" s="75"/>
      <c r="L21" s="43">
        <v>0</v>
      </c>
      <c r="M21" s="80"/>
      <c r="N21" s="151">
        <f>L21/J21</f>
        <v>0</v>
      </c>
    </row>
    <row r="22" spans="1:14" x14ac:dyDescent="0.2">
      <c r="A22" s="36"/>
      <c r="B22" s="50"/>
      <c r="C22" s="50" t="s">
        <v>23</v>
      </c>
      <c r="D22" s="89" t="s">
        <v>215</v>
      </c>
      <c r="E22" s="36"/>
      <c r="F22" s="36"/>
      <c r="G22" s="36"/>
      <c r="H22" s="36"/>
      <c r="I22" s="39"/>
      <c r="J22" s="37">
        <v>4000</v>
      </c>
      <c r="K22" s="72"/>
      <c r="L22" s="32">
        <v>0</v>
      </c>
      <c r="M22" s="80"/>
      <c r="N22" s="151" t="s">
        <v>183</v>
      </c>
    </row>
    <row r="23" spans="1:14" x14ac:dyDescent="0.2">
      <c r="A23" s="40"/>
      <c r="B23" s="62"/>
      <c r="C23" s="62" t="s">
        <v>183</v>
      </c>
      <c r="D23" s="40" t="s">
        <v>183</v>
      </c>
      <c r="E23" s="40"/>
      <c r="F23" s="40"/>
      <c r="G23" s="40"/>
      <c r="H23" s="40"/>
      <c r="I23" s="44"/>
      <c r="J23" s="42">
        <v>0</v>
      </c>
      <c r="K23" s="158"/>
      <c r="L23" s="43">
        <v>0</v>
      </c>
      <c r="M23" s="80"/>
      <c r="N23" s="151" t="s">
        <v>183</v>
      </c>
    </row>
    <row r="24" spans="1:14" x14ac:dyDescent="0.2">
      <c r="A24" s="89"/>
      <c r="B24" s="147"/>
      <c r="C24" s="147" t="s">
        <v>183</v>
      </c>
      <c r="D24" s="89" t="s">
        <v>183</v>
      </c>
      <c r="E24" s="89"/>
      <c r="F24" s="89"/>
      <c r="G24" s="89"/>
      <c r="H24" s="89"/>
      <c r="I24" s="91"/>
      <c r="J24" s="148">
        <v>0</v>
      </c>
      <c r="K24" s="90"/>
      <c r="L24" s="149">
        <v>0</v>
      </c>
      <c r="M24" s="80"/>
      <c r="N24" s="162" t="s">
        <v>183</v>
      </c>
    </row>
    <row r="25" spans="1:14" x14ac:dyDescent="0.2">
      <c r="A25" s="30"/>
      <c r="B25" s="48" t="s">
        <v>19</v>
      </c>
      <c r="C25" s="164" t="s">
        <v>184</v>
      </c>
      <c r="D25" s="30"/>
      <c r="E25" s="30"/>
      <c r="F25" s="30"/>
      <c r="G25" s="30"/>
      <c r="H25" s="30"/>
      <c r="I25" s="32">
        <v>47000</v>
      </c>
      <c r="J25" s="31"/>
      <c r="K25" s="74"/>
      <c r="L25" s="32"/>
      <c r="M25" s="80"/>
      <c r="N25" s="151"/>
    </row>
    <row r="26" spans="1:14" x14ac:dyDescent="0.2">
      <c r="A26" s="33"/>
      <c r="B26" s="33"/>
      <c r="C26" s="49" t="s">
        <v>29</v>
      </c>
      <c r="D26" s="156" t="s">
        <v>211</v>
      </c>
      <c r="E26" s="33"/>
      <c r="F26" s="33"/>
      <c r="G26" s="33"/>
      <c r="H26" s="33"/>
      <c r="I26" s="51"/>
      <c r="J26" s="34">
        <v>5000</v>
      </c>
      <c r="K26" s="111"/>
      <c r="L26" s="32">
        <v>450</v>
      </c>
      <c r="M26" s="80"/>
      <c r="N26" s="151">
        <f>L26/J26</f>
        <v>0.09</v>
      </c>
    </row>
    <row r="27" spans="1:14" x14ac:dyDescent="0.2">
      <c r="A27" s="56"/>
      <c r="B27" s="57"/>
      <c r="C27" s="57" t="s">
        <v>30</v>
      </c>
      <c r="D27" s="167" t="s">
        <v>212</v>
      </c>
      <c r="E27" s="56"/>
      <c r="F27" s="56"/>
      <c r="G27" s="56"/>
      <c r="H27" s="56"/>
      <c r="I27" s="59"/>
      <c r="J27" s="60">
        <v>30000</v>
      </c>
      <c r="K27" s="75"/>
      <c r="L27" s="43">
        <v>9940</v>
      </c>
      <c r="M27" s="80"/>
      <c r="N27" s="151">
        <f>L27/J27</f>
        <v>0.33133333333333331</v>
      </c>
    </row>
    <row r="28" spans="1:14" x14ac:dyDescent="0.2">
      <c r="A28" s="36"/>
      <c r="B28" s="50"/>
      <c r="C28" s="168" t="s">
        <v>31</v>
      </c>
      <c r="D28" s="203" t="s">
        <v>114</v>
      </c>
      <c r="E28" s="200"/>
      <c r="F28" s="200"/>
      <c r="G28" s="200"/>
      <c r="H28" s="36"/>
      <c r="I28" s="39"/>
      <c r="J28" s="37">
        <v>4000</v>
      </c>
      <c r="K28" s="72"/>
      <c r="L28" s="32">
        <v>0</v>
      </c>
      <c r="M28" s="80"/>
      <c r="N28" s="151">
        <f>L28/J28</f>
        <v>0</v>
      </c>
    </row>
    <row r="29" spans="1:14" x14ac:dyDescent="0.2">
      <c r="A29" s="40"/>
      <c r="B29" s="62"/>
      <c r="C29" s="154" t="s">
        <v>32</v>
      </c>
      <c r="D29" s="159" t="s">
        <v>213</v>
      </c>
      <c r="E29" s="40"/>
      <c r="F29" s="40"/>
      <c r="G29" s="40" t="s">
        <v>183</v>
      </c>
      <c r="H29" s="40"/>
      <c r="I29" s="44"/>
      <c r="J29" s="42">
        <v>8000</v>
      </c>
      <c r="K29" s="71" t="s">
        <v>183</v>
      </c>
      <c r="L29" s="43">
        <v>0</v>
      </c>
      <c r="M29" s="80"/>
      <c r="N29" s="151">
        <f>L29/J29</f>
        <v>0</v>
      </c>
    </row>
    <row r="30" spans="1:14" x14ac:dyDescent="0.2">
      <c r="A30" s="30"/>
      <c r="B30" s="48" t="s">
        <v>20</v>
      </c>
      <c r="C30" s="164" t="s">
        <v>192</v>
      </c>
      <c r="D30" s="30"/>
      <c r="E30" s="30"/>
      <c r="F30" s="30"/>
      <c r="G30" s="30"/>
      <c r="H30" s="30"/>
      <c r="I30" s="32">
        <v>26000</v>
      </c>
      <c r="J30" s="31"/>
      <c r="K30" s="74"/>
      <c r="L30" s="32" t="s">
        <v>183</v>
      </c>
      <c r="M30" s="80"/>
      <c r="N30" s="151"/>
    </row>
    <row r="31" spans="1:14" x14ac:dyDescent="0.2">
      <c r="A31" s="30"/>
      <c r="B31" s="48"/>
      <c r="C31" s="48" t="s">
        <v>37</v>
      </c>
      <c r="D31" s="30" t="s">
        <v>227</v>
      </c>
      <c r="E31" s="30"/>
      <c r="F31" s="30"/>
      <c r="G31" s="30"/>
      <c r="H31" s="30"/>
      <c r="I31" s="30"/>
      <c r="J31" s="31">
        <v>8000</v>
      </c>
      <c r="K31" s="108"/>
      <c r="L31" s="32">
        <v>0</v>
      </c>
      <c r="M31" s="80"/>
      <c r="N31" s="151">
        <f>L31/J31</f>
        <v>0</v>
      </c>
    </row>
    <row r="32" spans="1:14" x14ac:dyDescent="0.2">
      <c r="A32" s="40"/>
      <c r="B32" s="62"/>
      <c r="C32" s="62" t="s">
        <v>38</v>
      </c>
      <c r="D32" s="159" t="s">
        <v>228</v>
      </c>
      <c r="E32" s="40"/>
      <c r="F32" s="40"/>
      <c r="G32" s="40"/>
      <c r="H32" s="40"/>
      <c r="I32" s="40"/>
      <c r="J32" s="42">
        <v>3000</v>
      </c>
      <c r="K32" s="71"/>
      <c r="L32" s="43">
        <v>0</v>
      </c>
      <c r="M32" s="80"/>
      <c r="N32" s="151">
        <f>L32/J32</f>
        <v>0</v>
      </c>
    </row>
    <row r="33" spans="1:14" x14ac:dyDescent="0.2">
      <c r="A33" s="33"/>
      <c r="B33" s="49"/>
      <c r="C33" s="49" t="s">
        <v>39</v>
      </c>
      <c r="D33" s="33" t="s">
        <v>223</v>
      </c>
      <c r="E33" s="33"/>
      <c r="F33" s="33"/>
      <c r="G33" s="33"/>
      <c r="H33" s="33"/>
      <c r="I33" s="33"/>
      <c r="J33" s="34">
        <v>3000</v>
      </c>
      <c r="K33" s="70"/>
      <c r="L33" s="38">
        <v>0</v>
      </c>
      <c r="M33" s="80"/>
      <c r="N33" s="151">
        <f>L33/J33</f>
        <v>0</v>
      </c>
    </row>
    <row r="34" spans="1:14" x14ac:dyDescent="0.2">
      <c r="A34" s="30"/>
      <c r="B34" s="48" t="s">
        <v>183</v>
      </c>
      <c r="C34" s="48"/>
      <c r="D34" s="89"/>
      <c r="E34" s="30"/>
      <c r="F34" s="30"/>
      <c r="G34" s="30"/>
      <c r="H34" s="30"/>
      <c r="I34" s="32" t="s">
        <v>183</v>
      </c>
      <c r="J34" s="31"/>
      <c r="K34" s="74"/>
      <c r="L34" s="5">
        <v>0</v>
      </c>
      <c r="M34" s="80"/>
      <c r="N34" s="151"/>
    </row>
    <row r="35" spans="1:14" x14ac:dyDescent="0.2">
      <c r="A35" s="30"/>
      <c r="B35" s="49"/>
      <c r="C35" s="49" t="s">
        <v>224</v>
      </c>
      <c r="D35" s="33" t="s">
        <v>189</v>
      </c>
      <c r="E35" s="33"/>
      <c r="F35" s="33"/>
      <c r="G35" s="33"/>
      <c r="H35" s="33"/>
      <c r="I35" s="33"/>
      <c r="J35" s="34">
        <v>5000</v>
      </c>
      <c r="K35" s="34"/>
      <c r="L35" s="35">
        <v>0</v>
      </c>
      <c r="M35" s="80"/>
      <c r="N35" s="151">
        <f>L35/J35</f>
        <v>0</v>
      </c>
    </row>
    <row r="36" spans="1:14" x14ac:dyDescent="0.2">
      <c r="B36" s="6"/>
      <c r="C36" s="6" t="s">
        <v>204</v>
      </c>
      <c r="D36" s="89" t="s">
        <v>188</v>
      </c>
      <c r="J36" s="2">
        <v>5000</v>
      </c>
      <c r="K36" s="69"/>
      <c r="L36" s="5">
        <v>0</v>
      </c>
      <c r="M36" s="80"/>
      <c r="N36" s="151">
        <f>L36/J36</f>
        <v>0</v>
      </c>
    </row>
    <row r="37" spans="1:14" x14ac:dyDescent="0.2">
      <c r="A37" s="11" t="s">
        <v>2</v>
      </c>
      <c r="B37" s="12" t="s">
        <v>183</v>
      </c>
      <c r="C37" s="14"/>
      <c r="D37" s="13"/>
      <c r="H37" s="17">
        <f>SUM(J39:J41)</f>
        <v>5200</v>
      </c>
      <c r="J37" s="2"/>
      <c r="K37" s="69"/>
      <c r="L37" s="3"/>
      <c r="M37" s="80"/>
      <c r="N37" s="151"/>
    </row>
    <row r="38" spans="1:14" x14ac:dyDescent="0.2">
      <c r="B38" s="6" t="s">
        <v>190</v>
      </c>
      <c r="C38" s="8" t="s">
        <v>191</v>
      </c>
      <c r="I38" s="32">
        <v>5200</v>
      </c>
      <c r="J38" s="2"/>
      <c r="K38" s="69"/>
      <c r="L38" s="3"/>
      <c r="M38" s="80"/>
      <c r="N38" s="151"/>
    </row>
    <row r="39" spans="1:14" x14ac:dyDescent="0.2">
      <c r="B39" s="6"/>
      <c r="C39" s="6" t="s">
        <v>206</v>
      </c>
      <c r="D39" t="s">
        <v>193</v>
      </c>
      <c r="J39" s="2">
        <v>3200</v>
      </c>
      <c r="K39" s="69"/>
      <c r="L39" s="5">
        <v>200</v>
      </c>
      <c r="M39" s="80"/>
      <c r="N39" s="151">
        <f>L39/J39</f>
        <v>6.25E-2</v>
      </c>
    </row>
    <row r="40" spans="1:14" x14ac:dyDescent="0.2">
      <c r="A40" s="40"/>
      <c r="B40" s="62"/>
      <c r="C40" s="62" t="s">
        <v>194</v>
      </c>
      <c r="D40" s="40" t="s">
        <v>195</v>
      </c>
      <c r="E40" s="40"/>
      <c r="F40" s="40"/>
      <c r="G40" s="40"/>
      <c r="H40" s="40"/>
      <c r="I40" s="40"/>
      <c r="J40" s="42">
        <v>2000</v>
      </c>
      <c r="K40" s="71"/>
      <c r="L40" s="43">
        <v>0</v>
      </c>
      <c r="M40" s="80"/>
      <c r="N40" s="151">
        <f>L40/J40</f>
        <v>0</v>
      </c>
    </row>
    <row r="41" spans="1:14" x14ac:dyDescent="0.2">
      <c r="A41" s="36"/>
      <c r="B41" s="165" t="s">
        <v>183</v>
      </c>
      <c r="C41" s="165" t="s">
        <v>183</v>
      </c>
      <c r="D41" s="36"/>
      <c r="E41" s="36"/>
      <c r="F41" s="36"/>
      <c r="G41" s="36"/>
      <c r="H41" s="36"/>
      <c r="I41" s="36"/>
      <c r="J41" s="37">
        <v>0</v>
      </c>
      <c r="K41" s="72"/>
      <c r="L41" s="84">
        <v>0</v>
      </c>
      <c r="M41" s="80"/>
      <c r="N41" s="163" t="s">
        <v>183</v>
      </c>
    </row>
    <row r="42" spans="1:14" x14ac:dyDescent="0.2">
      <c r="B42" s="6"/>
      <c r="C42" s="6"/>
      <c r="J42" s="2"/>
      <c r="K42" s="69"/>
      <c r="L42" s="5"/>
      <c r="M42" s="80"/>
      <c r="N42" s="151"/>
    </row>
    <row r="43" spans="1:14" x14ac:dyDescent="0.2">
      <c r="A43" s="11" t="s">
        <v>3</v>
      </c>
      <c r="B43" s="15" t="s">
        <v>196</v>
      </c>
      <c r="C43" s="16" t="s">
        <v>58</v>
      </c>
      <c r="D43" s="11"/>
      <c r="E43" s="3"/>
      <c r="F43" s="3"/>
      <c r="G43" s="3"/>
      <c r="H43" s="17">
        <f>SUM(J44:J44)</f>
        <v>4400</v>
      </c>
      <c r="I43" s="32">
        <f>SUM(J44:J45)</f>
        <v>4400</v>
      </c>
      <c r="J43" s="5"/>
      <c r="K43" s="76"/>
      <c r="L43" s="5"/>
      <c r="M43" s="80"/>
      <c r="N43" s="151"/>
    </row>
    <row r="44" spans="1:14" x14ac:dyDescent="0.2">
      <c r="B44" s="126" t="s">
        <v>183</v>
      </c>
      <c r="C44" s="126" t="s">
        <v>197</v>
      </c>
      <c r="D44" s="130" t="s">
        <v>207</v>
      </c>
      <c r="H44" s="130" t="s">
        <v>183</v>
      </c>
      <c r="J44" s="2">
        <v>4400</v>
      </c>
      <c r="K44" s="108"/>
      <c r="L44" s="5">
        <v>0</v>
      </c>
      <c r="M44" s="80"/>
      <c r="N44" s="151">
        <f>L44/J44</f>
        <v>0</v>
      </c>
    </row>
    <row r="45" spans="1:14" x14ac:dyDescent="0.2">
      <c r="B45" s="6"/>
      <c r="C45" s="6"/>
      <c r="J45" s="2"/>
      <c r="K45" s="69"/>
      <c r="L45" s="5"/>
      <c r="M45" s="80"/>
      <c r="N45" s="151"/>
    </row>
    <row r="46" spans="1:14" x14ac:dyDescent="0.2">
      <c r="A46" s="11" t="s">
        <v>57</v>
      </c>
      <c r="B46" s="15" t="s">
        <v>198</v>
      </c>
      <c r="C46" s="16" t="s">
        <v>73</v>
      </c>
      <c r="D46" s="11"/>
      <c r="E46" s="3"/>
      <c r="F46" s="3"/>
      <c r="G46" s="3"/>
      <c r="H46" s="17">
        <f>SUM(J47:J51)</f>
        <v>9000</v>
      </c>
      <c r="I46" s="32">
        <f>SUM(J47:J51)</f>
        <v>9000</v>
      </c>
      <c r="J46" s="5"/>
      <c r="K46" s="76"/>
      <c r="L46" s="5"/>
      <c r="M46" s="80"/>
      <c r="N46" s="151"/>
    </row>
    <row r="47" spans="1:14" x14ac:dyDescent="0.2">
      <c r="B47" s="126" t="s">
        <v>183</v>
      </c>
      <c r="C47" s="126" t="s">
        <v>183</v>
      </c>
      <c r="D47" s="130" t="s">
        <v>183</v>
      </c>
      <c r="J47" s="2">
        <v>0</v>
      </c>
      <c r="K47" s="69"/>
      <c r="L47" s="5">
        <v>0</v>
      </c>
      <c r="M47" s="80"/>
      <c r="N47" s="163" t="s">
        <v>183</v>
      </c>
    </row>
    <row r="48" spans="1:14" x14ac:dyDescent="0.2">
      <c r="A48" s="40"/>
      <c r="B48" s="154" t="s">
        <v>183</v>
      </c>
      <c r="C48" s="154" t="s">
        <v>199</v>
      </c>
      <c r="D48" s="159" t="s">
        <v>208</v>
      </c>
      <c r="E48" s="40"/>
      <c r="F48" s="40"/>
      <c r="G48" s="40"/>
      <c r="H48" s="40"/>
      <c r="I48" s="40"/>
      <c r="J48" s="42">
        <v>3000</v>
      </c>
      <c r="K48" s="71" t="s">
        <v>183</v>
      </c>
      <c r="L48" s="43">
        <v>0</v>
      </c>
      <c r="M48" s="80"/>
      <c r="N48" s="151">
        <f>L48/J48</f>
        <v>0</v>
      </c>
    </row>
    <row r="49" spans="1:14" x14ac:dyDescent="0.2">
      <c r="B49" s="126" t="s">
        <v>183</v>
      </c>
      <c r="C49" s="126" t="s">
        <v>200</v>
      </c>
      <c r="D49" s="130" t="s">
        <v>201</v>
      </c>
      <c r="J49" s="2">
        <v>6000</v>
      </c>
      <c r="K49" s="108"/>
      <c r="L49" s="24">
        <v>0</v>
      </c>
      <c r="M49" s="80"/>
      <c r="N49" s="151">
        <f>L49/J49</f>
        <v>0</v>
      </c>
    </row>
    <row r="50" spans="1:14" x14ac:dyDescent="0.2">
      <c r="A50" s="40"/>
      <c r="B50" s="154" t="s">
        <v>183</v>
      </c>
      <c r="C50" s="154" t="s">
        <v>183</v>
      </c>
      <c r="D50" s="159" t="s">
        <v>183</v>
      </c>
      <c r="E50" s="40"/>
      <c r="F50" s="40"/>
      <c r="G50" s="40"/>
      <c r="H50" s="40"/>
      <c r="I50" s="40"/>
      <c r="J50" s="42">
        <v>0</v>
      </c>
      <c r="K50" s="71"/>
      <c r="L50" s="43">
        <v>0</v>
      </c>
      <c r="M50" s="80"/>
      <c r="N50" s="166" t="s">
        <v>183</v>
      </c>
    </row>
    <row r="51" spans="1:14" x14ac:dyDescent="0.2">
      <c r="A51" s="56"/>
      <c r="B51" s="160" t="s">
        <v>183</v>
      </c>
      <c r="C51" s="160" t="s">
        <v>183</v>
      </c>
      <c r="D51" s="56"/>
      <c r="E51" s="56"/>
      <c r="F51" s="56"/>
      <c r="G51" s="56"/>
      <c r="H51" s="56"/>
      <c r="I51" s="56"/>
      <c r="J51" s="60">
        <v>0</v>
      </c>
      <c r="K51" s="75"/>
      <c r="L51" s="61">
        <v>0</v>
      </c>
      <c r="M51" s="80"/>
      <c r="N51" s="166" t="s">
        <v>183</v>
      </c>
    </row>
    <row r="52" spans="1:14" x14ac:dyDescent="0.2">
      <c r="J52" s="2"/>
      <c r="K52" s="69"/>
      <c r="L52" s="5"/>
      <c r="M52" s="80"/>
      <c r="N52" s="151"/>
    </row>
    <row r="53" spans="1:14" x14ac:dyDescent="0.2">
      <c r="A53" s="11" t="s">
        <v>5</v>
      </c>
      <c r="B53" s="15" t="s">
        <v>225</v>
      </c>
      <c r="C53" s="11" t="s">
        <v>226</v>
      </c>
      <c r="D53" s="11"/>
      <c r="E53" s="3"/>
      <c r="F53" s="3"/>
      <c r="G53" s="3"/>
      <c r="H53" s="17">
        <v>10000</v>
      </c>
      <c r="I53" s="170">
        <v>10000</v>
      </c>
      <c r="J53" s="5" t="s">
        <v>183</v>
      </c>
      <c r="K53" s="76"/>
      <c r="L53" s="5"/>
      <c r="M53" s="80"/>
      <c r="N53" s="151"/>
    </row>
    <row r="54" spans="1:14" x14ac:dyDescent="0.2">
      <c r="B54" s="126" t="s">
        <v>183</v>
      </c>
      <c r="C54" s="126" t="s">
        <v>183</v>
      </c>
      <c r="J54" s="2">
        <v>10000</v>
      </c>
      <c r="K54" s="69"/>
      <c r="L54" s="5">
        <v>0</v>
      </c>
      <c r="M54" s="80"/>
      <c r="N54" s="151">
        <f>L54/J54</f>
        <v>0</v>
      </c>
    </row>
    <row r="55" spans="1:14" x14ac:dyDescent="0.2">
      <c r="A55" s="40"/>
      <c r="B55" s="154" t="s">
        <v>183</v>
      </c>
      <c r="C55" s="154" t="s">
        <v>230</v>
      </c>
      <c r="D55" s="40"/>
      <c r="E55" s="40"/>
      <c r="F55" s="40"/>
      <c r="G55" s="40"/>
      <c r="H55" s="40"/>
      <c r="I55" s="40"/>
      <c r="J55" s="42">
        <v>0</v>
      </c>
      <c r="K55" s="71"/>
      <c r="L55" s="43">
        <v>0</v>
      </c>
      <c r="M55" s="80"/>
      <c r="N55" s="163" t="s">
        <v>183</v>
      </c>
    </row>
    <row r="56" spans="1:14" x14ac:dyDescent="0.2">
      <c r="B56" s="126" t="s">
        <v>183</v>
      </c>
      <c r="C56" s="126" t="s">
        <v>183</v>
      </c>
      <c r="J56" s="2">
        <v>0</v>
      </c>
      <c r="K56" s="69"/>
      <c r="L56" s="5">
        <v>0</v>
      </c>
      <c r="M56" s="80"/>
      <c r="N56" s="163" t="s">
        <v>183</v>
      </c>
    </row>
    <row r="57" spans="1:14" x14ac:dyDescent="0.2">
      <c r="A57" s="40"/>
      <c r="B57" s="154" t="s">
        <v>183</v>
      </c>
      <c r="C57" s="154" t="s">
        <v>183</v>
      </c>
      <c r="D57" s="159" t="s">
        <v>183</v>
      </c>
      <c r="E57" s="40"/>
      <c r="F57" s="40"/>
      <c r="G57" s="40"/>
      <c r="H57" s="40"/>
      <c r="I57" s="40"/>
      <c r="J57" s="42">
        <v>0</v>
      </c>
      <c r="K57" s="71"/>
      <c r="L57" s="43">
        <v>0</v>
      </c>
      <c r="M57" s="80"/>
      <c r="N57" s="163" t="s">
        <v>183</v>
      </c>
    </row>
    <row r="58" spans="1:14" x14ac:dyDescent="0.2">
      <c r="B58" s="126" t="s">
        <v>183</v>
      </c>
      <c r="C58" s="126" t="s">
        <v>183</v>
      </c>
      <c r="J58" s="2">
        <v>0</v>
      </c>
      <c r="K58" s="69"/>
      <c r="L58" s="5">
        <v>0</v>
      </c>
      <c r="M58" s="80"/>
      <c r="N58" s="163" t="s">
        <v>183</v>
      </c>
    </row>
    <row r="59" spans="1:14" x14ac:dyDescent="0.2">
      <c r="A59" s="40"/>
      <c r="B59" s="154" t="s">
        <v>183</v>
      </c>
      <c r="C59" s="154" t="s">
        <v>183</v>
      </c>
      <c r="D59" s="40"/>
      <c r="E59" s="40"/>
      <c r="F59" s="40"/>
      <c r="G59" s="40"/>
      <c r="H59" s="40"/>
      <c r="I59" s="40"/>
      <c r="J59" s="42">
        <v>0</v>
      </c>
      <c r="K59" s="71"/>
      <c r="L59" s="43"/>
      <c r="M59" s="80"/>
      <c r="N59" s="163" t="s">
        <v>183</v>
      </c>
    </row>
    <row r="60" spans="1:14" x14ac:dyDescent="0.2">
      <c r="A60" s="89"/>
      <c r="B60" s="147"/>
      <c r="C60" s="147"/>
      <c r="D60" s="89"/>
      <c r="E60" s="89"/>
      <c r="F60" s="89"/>
      <c r="G60" s="89"/>
      <c r="H60" s="89"/>
      <c r="I60" s="89"/>
      <c r="J60" s="148"/>
      <c r="K60" s="148"/>
      <c r="L60" s="149"/>
      <c r="M60" s="80"/>
      <c r="N60" s="151"/>
    </row>
    <row r="61" spans="1:14" x14ac:dyDescent="0.2">
      <c r="A61" s="89"/>
      <c r="B61" s="147"/>
      <c r="C61" s="147"/>
      <c r="D61" s="89"/>
      <c r="E61" s="89"/>
      <c r="F61" s="89"/>
      <c r="G61" s="89"/>
      <c r="H61" s="89"/>
      <c r="I61" s="89"/>
      <c r="J61" s="148"/>
      <c r="K61" s="148"/>
      <c r="L61" s="149"/>
      <c r="M61" s="80"/>
      <c r="N61" s="151"/>
    </row>
    <row r="62" spans="1:14" x14ac:dyDescent="0.2">
      <c r="B62" s="6"/>
      <c r="C62" s="6"/>
      <c r="J62" s="2"/>
      <c r="K62" s="69"/>
      <c r="L62" s="5"/>
      <c r="M62" s="80"/>
      <c r="N62" s="151"/>
    </row>
    <row r="63" spans="1:14" x14ac:dyDescent="0.2">
      <c r="B63" s="179" t="s">
        <v>82</v>
      </c>
      <c r="C63" s="180"/>
      <c r="D63" s="180"/>
      <c r="E63" s="180"/>
      <c r="F63" s="180"/>
      <c r="G63" s="180"/>
      <c r="H63" s="181">
        <f>SUM(H16:H62)</f>
        <v>145600</v>
      </c>
      <c r="I63" s="182"/>
      <c r="J63" s="183">
        <f>H63</f>
        <v>145600</v>
      </c>
      <c r="K63" s="184"/>
      <c r="L63" s="185">
        <f>SUM(L18:L62)</f>
        <v>10590</v>
      </c>
      <c r="M63" s="186"/>
      <c r="N63" s="151">
        <f>L63/J63</f>
        <v>7.2733516483516489E-2</v>
      </c>
    </row>
    <row r="64" spans="1:14" x14ac:dyDescent="0.2">
      <c r="B64" s="180"/>
      <c r="C64" s="180"/>
      <c r="D64" s="180"/>
      <c r="E64" s="180"/>
      <c r="F64" s="180"/>
      <c r="G64" s="180"/>
      <c r="H64" s="180"/>
      <c r="I64" s="180"/>
      <c r="J64" s="187"/>
      <c r="K64" s="184"/>
      <c r="L64" s="181"/>
      <c r="M64" s="180"/>
      <c r="N64" s="151"/>
    </row>
    <row r="65" spans="1:14" x14ac:dyDescent="0.2">
      <c r="A65" s="3"/>
      <c r="B65" s="182" t="s">
        <v>83</v>
      </c>
      <c r="C65" s="182"/>
      <c r="D65" s="182"/>
      <c r="E65" s="182"/>
      <c r="F65" s="182"/>
      <c r="G65" s="182"/>
      <c r="H65" s="182"/>
      <c r="I65" s="182"/>
      <c r="J65" s="181">
        <f>J13-J63</f>
        <v>170605.34999999998</v>
      </c>
      <c r="K65" s="188"/>
      <c r="L65" s="181">
        <f>L13-L63</f>
        <v>202015.35</v>
      </c>
      <c r="M65" s="180"/>
      <c r="N65" s="169" t="s">
        <v>234</v>
      </c>
    </row>
    <row r="66" spans="1:14" x14ac:dyDescent="0.2">
      <c r="B66" s="180"/>
      <c r="C66" s="180"/>
      <c r="D66" s="182" t="s">
        <v>220</v>
      </c>
      <c r="E66" s="189">
        <v>201892.35</v>
      </c>
      <c r="F66" s="180"/>
      <c r="G66" s="180"/>
      <c r="H66" s="180"/>
      <c r="I66" s="180"/>
      <c r="J66" s="187"/>
      <c r="K66" s="184"/>
      <c r="L66" s="181"/>
      <c r="M66" s="180"/>
      <c r="N66" s="151"/>
    </row>
    <row r="67" spans="1:14" ht="15.75" x14ac:dyDescent="0.25">
      <c r="B67" s="180"/>
      <c r="C67" s="180"/>
      <c r="D67" s="182" t="s">
        <v>214</v>
      </c>
      <c r="E67" s="189">
        <v>123</v>
      </c>
      <c r="F67" s="180"/>
      <c r="G67" s="180"/>
      <c r="H67" s="180"/>
      <c r="I67" s="180"/>
      <c r="J67" s="187"/>
      <c r="K67" s="184"/>
      <c r="L67" s="190"/>
      <c r="M67" s="180"/>
      <c r="N67" s="151"/>
    </row>
    <row r="68" spans="1:14" x14ac:dyDescent="0.2">
      <c r="A68" t="s">
        <v>183</v>
      </c>
      <c r="B68" s="201" t="s">
        <v>233</v>
      </c>
      <c r="C68" s="196"/>
      <c r="D68" s="196"/>
      <c r="J68" s="2"/>
      <c r="K68" s="69"/>
      <c r="L68" s="5"/>
      <c r="N68" s="151"/>
    </row>
  </sheetData>
  <mergeCells count="8">
    <mergeCell ref="B68:D68"/>
    <mergeCell ref="A1:J1"/>
    <mergeCell ref="A2:J2"/>
    <mergeCell ref="B4:C4"/>
    <mergeCell ref="N7:N8"/>
    <mergeCell ref="B15:C15"/>
    <mergeCell ref="D28:G28"/>
    <mergeCell ref="N9:O9"/>
  </mergeCells>
  <pageMargins left="0.7" right="0.7" top="0.78740157499999996" bottom="0.78740157499999996" header="0.3" footer="0.3"/>
  <pageSetup paperSize="9" orientation="landscape" horizontalDpi="4294967292" verticalDpi="4294967292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">
    <pageSetUpPr fitToPage="1"/>
  </sheetPr>
  <dimension ref="A1:AA67"/>
  <sheetViews>
    <sheetView topLeftCell="AT1" zoomScaleNormal="100" workbookViewId="0">
      <selection sqref="A1:J1"/>
    </sheetView>
  </sheetViews>
  <sheetFormatPr defaultRowHeight="12.75" x14ac:dyDescent="0.2"/>
  <cols>
    <col min="10" max="10" width="10.140625" bestFit="1" customWidth="1"/>
    <col min="11" max="11" width="1.85546875" style="80" customWidth="1"/>
    <col min="12" max="12" width="10.140625" bestFit="1" customWidth="1"/>
    <col min="13" max="13" width="1.85546875" customWidth="1"/>
    <col min="14" max="14" width="10.140625" bestFit="1" customWidth="1"/>
    <col min="15" max="15" width="2.140625" customWidth="1"/>
    <col min="16" max="16" width="11.42578125" bestFit="1" customWidth="1"/>
    <col min="17" max="17" width="2.28515625" style="80" customWidth="1"/>
    <col min="18" max="18" width="10.140625" bestFit="1" customWidth="1"/>
    <col min="19" max="19" width="1.5703125" customWidth="1"/>
    <col min="20" max="20" width="10.140625" bestFit="1" customWidth="1"/>
    <col min="21" max="21" width="1.85546875" customWidth="1"/>
    <col min="22" max="22" width="10.140625" bestFit="1" customWidth="1"/>
    <col min="23" max="23" width="2.140625" customWidth="1"/>
    <col min="24" max="24" width="11.42578125" bestFit="1" customWidth="1"/>
    <col min="25" max="25" width="3.140625" style="80" customWidth="1"/>
    <col min="26" max="26" width="11.42578125" bestFit="1" customWidth="1"/>
  </cols>
  <sheetData>
    <row r="1" spans="1:27" x14ac:dyDescent="0.2">
      <c r="A1" s="191" t="s">
        <v>85</v>
      </c>
      <c r="B1" s="192"/>
      <c r="C1" s="192"/>
      <c r="D1" s="192"/>
      <c r="E1" s="192"/>
      <c r="F1" s="192"/>
      <c r="G1" s="192"/>
      <c r="H1" s="192"/>
      <c r="I1" s="192"/>
      <c r="J1" s="192"/>
      <c r="K1" s="101"/>
    </row>
    <row r="2" spans="1:27" ht="15.75" x14ac:dyDescent="0.2">
      <c r="A2" s="193"/>
      <c r="B2" s="194"/>
      <c r="C2" s="194"/>
      <c r="D2" s="194"/>
      <c r="E2" s="194"/>
      <c r="F2" s="194"/>
      <c r="G2" s="194"/>
      <c r="H2" s="194"/>
      <c r="I2" s="194"/>
      <c r="J2" s="194"/>
      <c r="K2" s="102"/>
    </row>
    <row r="3" spans="1:27" s="99" customFormat="1" x14ac:dyDescent="0.2">
      <c r="J3" s="100" t="s">
        <v>138</v>
      </c>
      <c r="K3" s="103"/>
      <c r="L3" s="100" t="s">
        <v>139</v>
      </c>
      <c r="M3" s="100"/>
      <c r="N3" s="100" t="s">
        <v>140</v>
      </c>
      <c r="O3" s="100"/>
      <c r="P3" s="100" t="s">
        <v>141</v>
      </c>
      <c r="Q3" s="104"/>
      <c r="R3" s="121" t="s">
        <v>148</v>
      </c>
      <c r="T3" s="121" t="s">
        <v>155</v>
      </c>
      <c r="V3" s="121" t="s">
        <v>171</v>
      </c>
      <c r="X3" s="100" t="s">
        <v>178</v>
      </c>
      <c r="Y3" s="103"/>
      <c r="Z3" s="100" t="s">
        <v>181</v>
      </c>
    </row>
    <row r="4" spans="1:27" ht="15" x14ac:dyDescent="0.25">
      <c r="A4" s="19" t="s">
        <v>13</v>
      </c>
      <c r="B4" s="20"/>
      <c r="C4" s="4"/>
      <c r="J4" s="2"/>
      <c r="K4" s="25"/>
    </row>
    <row r="5" spans="1:27" x14ac:dyDescent="0.2">
      <c r="A5" t="s">
        <v>0</v>
      </c>
      <c r="B5" t="s">
        <v>137</v>
      </c>
      <c r="J5" s="2">
        <f>'2007-2008'!J5</f>
        <v>119248.5</v>
      </c>
      <c r="K5" s="25"/>
      <c r="L5" s="2">
        <f>'2008-2009'!J5</f>
        <v>73598.09</v>
      </c>
      <c r="N5" s="2">
        <f>'2009-2010'!J5</f>
        <v>34207.53</v>
      </c>
      <c r="P5" s="2">
        <f>'2010-2011'!J5</f>
        <v>169439.76</v>
      </c>
      <c r="R5" s="25">
        <f>'2011-2012'!J5</f>
        <v>153279.56</v>
      </c>
      <c r="T5" s="2">
        <f>'2012-2013'!J5</f>
        <v>187016.23000000004</v>
      </c>
      <c r="V5" s="2">
        <f>'2013-2014'!J5</f>
        <v>210677.21000000008</v>
      </c>
      <c r="X5" s="2">
        <v>205935.62000000005</v>
      </c>
      <c r="Y5" s="25"/>
      <c r="Z5" s="2">
        <v>262629.62</v>
      </c>
    </row>
    <row r="6" spans="1:27" x14ac:dyDescent="0.2">
      <c r="A6" t="s">
        <v>2</v>
      </c>
      <c r="B6" t="s">
        <v>6</v>
      </c>
      <c r="G6" s="1"/>
      <c r="J6" s="2">
        <f>'2007-2008'!J6</f>
        <v>112350</v>
      </c>
      <c r="K6" s="25"/>
      <c r="L6" s="2">
        <f>'2008-2009'!J6</f>
        <v>144000</v>
      </c>
      <c r="N6" s="2">
        <f>'2009-2010'!J6</f>
        <v>140400</v>
      </c>
      <c r="P6" s="2">
        <f>'2010-2011'!J6</f>
        <v>138400</v>
      </c>
      <c r="R6" s="2">
        <f>'2011-2012'!J6</f>
        <v>142400</v>
      </c>
      <c r="T6" s="2">
        <f>'2012-2013'!J6</f>
        <v>143600</v>
      </c>
      <c r="V6" s="2">
        <f>'2013-2014'!J6</f>
        <v>145200</v>
      </c>
      <c r="X6" s="2">
        <v>139200</v>
      </c>
      <c r="Y6" s="25"/>
      <c r="Z6" s="2">
        <v>134000</v>
      </c>
    </row>
    <row r="7" spans="1:27" x14ac:dyDescent="0.2">
      <c r="A7" t="s">
        <v>3</v>
      </c>
      <c r="B7" t="s">
        <v>8</v>
      </c>
      <c r="J7" s="2">
        <f>'2007-2008'!J7</f>
        <v>80000</v>
      </c>
      <c r="K7" s="25"/>
      <c r="L7" s="2">
        <f>'2008-2009'!J7</f>
        <v>100000</v>
      </c>
      <c r="N7" s="2">
        <f>'2009-2010'!J7</f>
        <v>80000</v>
      </c>
      <c r="P7" s="2">
        <f>'2010-2011'!J7</f>
        <v>50000</v>
      </c>
      <c r="R7" s="2">
        <f>'2011-2012'!J7</f>
        <v>50000</v>
      </c>
      <c r="T7" s="2">
        <f>'2012-2013'!J7</f>
        <v>50000</v>
      </c>
      <c r="V7" s="2">
        <f>'2013-2014'!J7</f>
        <v>50000</v>
      </c>
      <c r="X7" s="2">
        <v>50000</v>
      </c>
      <c r="Y7" s="25"/>
      <c r="Z7" s="2">
        <v>50000</v>
      </c>
    </row>
    <row r="8" spans="1:27" x14ac:dyDescent="0.2">
      <c r="A8" t="s">
        <v>4</v>
      </c>
      <c r="B8" t="s">
        <v>9</v>
      </c>
      <c r="J8" s="2">
        <f>'2007-2008'!J8</f>
        <v>500</v>
      </c>
      <c r="K8" s="25"/>
      <c r="L8" s="2">
        <f>'2008-2009'!J8</f>
        <v>500</v>
      </c>
      <c r="N8" s="2">
        <f>'2009-2010'!J8</f>
        <v>500</v>
      </c>
      <c r="P8" s="2">
        <f>'2010-2011'!J8</f>
        <v>100</v>
      </c>
      <c r="R8" s="2">
        <f>'2011-2012'!J8</f>
        <v>100</v>
      </c>
      <c r="T8" s="2">
        <f>'2012-2013'!J8</f>
        <v>100</v>
      </c>
      <c r="V8" s="2">
        <f>'2013-2014'!J8</f>
        <v>100</v>
      </c>
      <c r="X8" s="2">
        <v>100</v>
      </c>
      <c r="Y8" s="25"/>
      <c r="Z8" s="2">
        <v>200</v>
      </c>
    </row>
    <row r="9" spans="1:27" x14ac:dyDescent="0.2">
      <c r="A9" t="s">
        <v>5</v>
      </c>
      <c r="B9" t="s">
        <v>10</v>
      </c>
      <c r="J9" s="2">
        <f>'2007-2008'!J9</f>
        <v>0</v>
      </c>
      <c r="K9" s="25"/>
      <c r="L9" s="2">
        <f>'2008-2009'!J9</f>
        <v>0</v>
      </c>
      <c r="N9" s="2">
        <f>'2009-2010'!J9</f>
        <v>0</v>
      </c>
      <c r="P9" s="2">
        <f>'2010-2011'!J9</f>
        <v>0</v>
      </c>
      <c r="R9" s="2">
        <f>'2011-2012'!J9</f>
        <v>0</v>
      </c>
      <c r="T9" s="2">
        <f>'2012-2013'!J9</f>
        <v>0</v>
      </c>
      <c r="V9" s="2">
        <f>'2013-2014'!J9</f>
        <v>0</v>
      </c>
      <c r="X9" s="2">
        <v>0</v>
      </c>
      <c r="Y9" s="25"/>
      <c r="Z9" s="2">
        <v>0</v>
      </c>
    </row>
    <row r="10" spans="1:27" x14ac:dyDescent="0.2">
      <c r="B10" s="3" t="s">
        <v>11</v>
      </c>
      <c r="C10" s="3"/>
      <c r="J10" s="18">
        <f>SUM(J5:J9)</f>
        <v>312098.5</v>
      </c>
      <c r="K10" s="18"/>
      <c r="L10" s="18">
        <f>SUM(L5:L9)</f>
        <v>318098.08999999997</v>
      </c>
      <c r="M10" s="18"/>
      <c r="N10" s="18">
        <f>SUM(N5:N9)</f>
        <v>255107.53</v>
      </c>
      <c r="O10" s="18"/>
      <c r="P10" s="18">
        <f>SUM(P5:P9)</f>
        <v>357939.76</v>
      </c>
      <c r="Q10" s="18"/>
      <c r="R10" s="18">
        <f>SUM(R5:R9)</f>
        <v>345779.56</v>
      </c>
      <c r="S10" s="18"/>
      <c r="T10" s="18">
        <f>SUM(T5:T9)</f>
        <v>380716.23000000004</v>
      </c>
      <c r="U10" s="18"/>
      <c r="V10" s="18">
        <f>SUM(V5:V9)</f>
        <v>405977.21000000008</v>
      </c>
      <c r="X10" s="18">
        <f>SUM(X5:X9)</f>
        <v>395235.62000000005</v>
      </c>
      <c r="Y10" s="24"/>
      <c r="Z10" s="18">
        <f>SUM(Z5:Z9)</f>
        <v>446829.62</v>
      </c>
    </row>
    <row r="11" spans="1:27" x14ac:dyDescent="0.2">
      <c r="J11" s="2"/>
      <c r="K11" s="25"/>
    </row>
    <row r="12" spans="1:27" ht="15" x14ac:dyDescent="0.25">
      <c r="A12" s="19" t="s">
        <v>12</v>
      </c>
      <c r="B12" s="20"/>
      <c r="C12" s="4"/>
      <c r="J12" s="2"/>
      <c r="K12" s="25"/>
    </row>
    <row r="13" spans="1:27" x14ac:dyDescent="0.2">
      <c r="A13" s="11" t="s">
        <v>0</v>
      </c>
      <c r="B13" s="12" t="s">
        <v>14</v>
      </c>
      <c r="C13" s="11"/>
      <c r="D13" s="13"/>
      <c r="E13" s="13"/>
      <c r="F13" s="13"/>
      <c r="G13" s="13"/>
      <c r="H13" s="13"/>
      <c r="I13" s="13"/>
      <c r="J13" s="17">
        <f>J15+J18+J24+J30</f>
        <v>106000</v>
      </c>
      <c r="K13" s="17"/>
      <c r="L13" s="17">
        <f>L15+L18+L24+L30</f>
        <v>106000</v>
      </c>
      <c r="M13" s="17"/>
      <c r="N13" s="17">
        <f>N15+N18+N24+N30</f>
        <v>88000</v>
      </c>
      <c r="O13" s="17"/>
      <c r="P13" s="17">
        <f>P15+P18+P24+P30</f>
        <v>111000</v>
      </c>
      <c r="Q13" s="17"/>
      <c r="R13" s="17">
        <f>R15+R18+R24+R30</f>
        <v>111000</v>
      </c>
      <c r="S13" s="17"/>
      <c r="T13" s="17">
        <f>T15+T18+T24+T30</f>
        <v>111000</v>
      </c>
      <c r="U13" s="17"/>
      <c r="V13" s="17">
        <f>V15+V18+V24+V30</f>
        <v>119000</v>
      </c>
      <c r="X13" s="17" t="e">
        <f>X15+X18+X24+X30+X35</f>
        <v>#REF!</v>
      </c>
      <c r="Y13" s="24"/>
      <c r="Z13" s="17">
        <f>Z15+Z18+Z24+Z30+Z35</f>
        <v>186500</v>
      </c>
      <c r="AA13" s="2"/>
    </row>
    <row r="14" spans="1:27" s="80" customFormat="1" ht="8.25" customHeight="1" x14ac:dyDescent="0.2">
      <c r="A14" s="105"/>
      <c r="B14" s="107"/>
      <c r="C14" s="105"/>
      <c r="J14" s="24"/>
      <c r="K14" s="24"/>
      <c r="L14" s="24"/>
      <c r="M14" s="24"/>
      <c r="N14" s="24"/>
      <c r="O14" s="24"/>
      <c r="P14" s="24"/>
      <c r="AA14" s="2"/>
    </row>
    <row r="15" spans="1:27" x14ac:dyDescent="0.2">
      <c r="B15" s="6" t="s">
        <v>15</v>
      </c>
      <c r="C15" t="s">
        <v>16</v>
      </c>
      <c r="J15" s="5">
        <f>J16</f>
        <v>8000</v>
      </c>
      <c r="K15" s="5"/>
      <c r="L15" s="5">
        <f>L16</f>
        <v>8000</v>
      </c>
      <c r="M15" s="5"/>
      <c r="N15" s="5">
        <f>N16</f>
        <v>8000</v>
      </c>
      <c r="O15" s="5"/>
      <c r="P15" s="5">
        <f>P16</f>
        <v>8000</v>
      </c>
      <c r="Q15" s="5"/>
      <c r="R15" s="5">
        <f>R16</f>
        <v>8000</v>
      </c>
      <c r="S15" s="5"/>
      <c r="T15" s="5">
        <f>T16</f>
        <v>8000</v>
      </c>
      <c r="U15" s="5"/>
      <c r="V15" s="5">
        <f>V16</f>
        <v>8000</v>
      </c>
      <c r="X15" s="5" t="e">
        <f>X16</f>
        <v>#REF!</v>
      </c>
      <c r="Y15" s="24"/>
      <c r="Z15" s="5">
        <f>Z16</f>
        <v>20000</v>
      </c>
      <c r="AA15" s="2"/>
    </row>
    <row r="16" spans="1:27" x14ac:dyDescent="0.2">
      <c r="C16" s="6" t="s">
        <v>17</v>
      </c>
      <c r="D16" t="s">
        <v>87</v>
      </c>
      <c r="G16" s="1"/>
      <c r="I16" s="3"/>
      <c r="J16" s="2">
        <f>'2007-2008'!J15</f>
        <v>8000</v>
      </c>
      <c r="K16" s="25"/>
      <c r="L16" s="2">
        <f>'2008-2009'!J15</f>
        <v>8000</v>
      </c>
      <c r="N16" s="2">
        <f>'2009-2010'!J15</f>
        <v>8000</v>
      </c>
      <c r="P16" s="2">
        <f>'2010-2011'!J15</f>
        <v>8000</v>
      </c>
      <c r="R16" s="2">
        <f>'2011-2012'!J15</f>
        <v>8000</v>
      </c>
      <c r="T16" s="2">
        <f>'2012-2013'!J15</f>
        <v>8000</v>
      </c>
      <c r="V16" s="2">
        <f>'2013-2014'!J15</f>
        <v>8000</v>
      </c>
      <c r="X16" s="2" t="e">
        <f>#REF!</f>
        <v>#REF!</v>
      </c>
      <c r="Y16" s="25"/>
      <c r="Z16" s="2">
        <v>20000</v>
      </c>
      <c r="AA16" s="2"/>
    </row>
    <row r="17" spans="2:27" x14ac:dyDescent="0.2">
      <c r="C17" s="6"/>
      <c r="G17" s="1"/>
      <c r="I17" s="3"/>
      <c r="J17" s="2"/>
      <c r="K17" s="25"/>
      <c r="L17" s="2"/>
      <c r="N17" s="2"/>
      <c r="P17" s="2"/>
      <c r="AA17" s="25"/>
    </row>
    <row r="18" spans="2:27" x14ac:dyDescent="0.2">
      <c r="B18" s="6" t="s">
        <v>18</v>
      </c>
      <c r="C18" t="s">
        <v>25</v>
      </c>
      <c r="J18" s="5">
        <f>SUM(J19:J22)</f>
        <v>54000</v>
      </c>
      <c r="K18" s="5"/>
      <c r="L18" s="5">
        <f>SUM(L19:L22)</f>
        <v>54000</v>
      </c>
      <c r="M18" s="5"/>
      <c r="N18" s="5">
        <f>SUM(N19:N22)</f>
        <v>40000</v>
      </c>
      <c r="O18" s="5"/>
      <c r="P18" s="5">
        <f>SUM(P19:P22)</f>
        <v>40000</v>
      </c>
      <c r="Q18" s="5"/>
      <c r="R18" s="5">
        <f>SUM(R19:R22)</f>
        <v>40000</v>
      </c>
      <c r="S18" s="5"/>
      <c r="T18" s="5">
        <f>SUM(T19:T22)</f>
        <v>40000</v>
      </c>
      <c r="U18" s="5"/>
      <c r="V18" s="5">
        <f>SUM(V19:V22)</f>
        <v>48000</v>
      </c>
      <c r="X18" s="5" t="e">
        <f>SUM(X19:X22)</f>
        <v>#REF!</v>
      </c>
      <c r="Y18" s="24"/>
      <c r="Z18" s="5">
        <f>SUM(Z19:Z22)</f>
        <v>59000</v>
      </c>
      <c r="AA18" s="25"/>
    </row>
    <row r="19" spans="2:27" x14ac:dyDescent="0.2">
      <c r="B19" s="6"/>
      <c r="C19" s="6" t="s">
        <v>21</v>
      </c>
      <c r="D19" t="s">
        <v>26</v>
      </c>
      <c r="I19" s="3"/>
      <c r="J19" s="2">
        <f>'2007-2008'!J17</f>
        <v>8000</v>
      </c>
      <c r="K19" s="25"/>
      <c r="L19" s="2">
        <f>'2008-2009'!J17</f>
        <v>8000</v>
      </c>
      <c r="N19" s="2">
        <f>'2009-2010'!J17</f>
        <v>8000</v>
      </c>
      <c r="P19" s="2">
        <f>'2010-2011'!J17</f>
        <v>8000</v>
      </c>
      <c r="R19" s="2">
        <f>'2011-2012'!J17</f>
        <v>8000</v>
      </c>
      <c r="T19" s="2">
        <f>'2012-2013'!J17</f>
        <v>8000</v>
      </c>
      <c r="V19" s="2">
        <f>'2013-2014'!J17</f>
        <v>10000</v>
      </c>
      <c r="X19" s="2" t="e">
        <f>#REF!</f>
        <v>#REF!</v>
      </c>
      <c r="Y19" s="25"/>
      <c r="Z19" s="2">
        <v>10000</v>
      </c>
      <c r="AA19" s="25"/>
    </row>
    <row r="20" spans="2:27" x14ac:dyDescent="0.2">
      <c r="B20" s="6"/>
      <c r="C20" s="6" t="s">
        <v>22</v>
      </c>
      <c r="D20" t="s">
        <v>94</v>
      </c>
      <c r="G20" s="1"/>
      <c r="I20" s="3"/>
      <c r="J20" s="2">
        <f>'2007-2008'!J18</f>
        <v>24000</v>
      </c>
      <c r="K20" s="25"/>
      <c r="L20" s="2">
        <f>'2008-2009'!J18</f>
        <v>24000</v>
      </c>
      <c r="N20" s="2">
        <f>'2009-2010'!J18</f>
        <v>20000</v>
      </c>
      <c r="P20" s="2">
        <f>'2010-2011'!J18</f>
        <v>20000</v>
      </c>
      <c r="R20" s="2">
        <f>'2011-2012'!J18</f>
        <v>20000</v>
      </c>
      <c r="T20" s="2">
        <f>'2012-2013'!J18</f>
        <v>20000</v>
      </c>
      <c r="V20" s="2">
        <f>'2013-2014'!J18</f>
        <v>24000</v>
      </c>
      <c r="X20" s="2" t="e">
        <f>#REF!</f>
        <v>#REF!</v>
      </c>
      <c r="Y20" s="25"/>
      <c r="Z20" s="2">
        <v>24000</v>
      </c>
      <c r="AA20" s="25"/>
    </row>
    <row r="21" spans="2:27" x14ac:dyDescent="0.2">
      <c r="B21" s="6"/>
      <c r="C21" s="6" t="s">
        <v>23</v>
      </c>
      <c r="D21" t="s">
        <v>99</v>
      </c>
      <c r="I21" s="3"/>
      <c r="J21" s="2">
        <f>'2007-2008'!J19</f>
        <v>12000</v>
      </c>
      <c r="K21" s="25"/>
      <c r="L21" s="2">
        <f>'2008-2009'!J19</f>
        <v>12000</v>
      </c>
      <c r="N21" s="2">
        <f>'2009-2010'!J19</f>
        <v>6000</v>
      </c>
      <c r="P21" s="2">
        <f>'2010-2011'!J19</f>
        <v>6000</v>
      </c>
      <c r="R21" s="2">
        <f>'2011-2012'!J19</f>
        <v>6000</v>
      </c>
      <c r="T21" s="2">
        <f>'2012-2013'!J19</f>
        <v>6000</v>
      </c>
      <c r="V21" s="2">
        <f>'2013-2014'!J19</f>
        <v>8000</v>
      </c>
      <c r="X21" s="2" t="e">
        <f>#REF!</f>
        <v>#REF!</v>
      </c>
      <c r="Y21" s="25"/>
      <c r="Z21" s="2">
        <v>13000</v>
      </c>
      <c r="AA21" s="25"/>
    </row>
    <row r="22" spans="2:27" x14ac:dyDescent="0.2">
      <c r="B22" s="6"/>
      <c r="C22" s="6" t="s">
        <v>24</v>
      </c>
      <c r="D22" t="s">
        <v>27</v>
      </c>
      <c r="I22" s="3"/>
      <c r="J22" s="2">
        <f>'2007-2008'!J20</f>
        <v>10000</v>
      </c>
      <c r="K22" s="25"/>
      <c r="L22" s="2">
        <f>'2008-2009'!J20</f>
        <v>10000</v>
      </c>
      <c r="N22" s="2">
        <f>'2009-2010'!J20</f>
        <v>6000</v>
      </c>
      <c r="P22" s="2">
        <f>'2010-2011'!J20</f>
        <v>6000</v>
      </c>
      <c r="R22" s="2">
        <f>'2011-2012'!J20</f>
        <v>6000</v>
      </c>
      <c r="T22" s="2">
        <f>'2012-2013'!J20</f>
        <v>6000</v>
      </c>
      <c r="V22" s="2">
        <f>'2013-2014'!J20</f>
        <v>6000</v>
      </c>
      <c r="X22" s="2" t="e">
        <f>#REF!</f>
        <v>#REF!</v>
      </c>
      <c r="Y22" s="25"/>
      <c r="Z22" s="2">
        <v>12000</v>
      </c>
      <c r="AA22" s="25"/>
    </row>
    <row r="23" spans="2:27" x14ac:dyDescent="0.2">
      <c r="B23" s="6"/>
      <c r="C23" s="6"/>
      <c r="I23" s="3"/>
      <c r="J23" s="2"/>
      <c r="K23" s="25"/>
      <c r="R23" s="2"/>
      <c r="AA23" s="25"/>
    </row>
    <row r="24" spans="2:27" x14ac:dyDescent="0.2">
      <c r="B24" s="6" t="s">
        <v>19</v>
      </c>
      <c r="C24" s="6" t="s">
        <v>28</v>
      </c>
      <c r="J24" s="5">
        <f>SUM(J25:J28)</f>
        <v>26000</v>
      </c>
      <c r="K24" s="5"/>
      <c r="L24" s="5">
        <f>SUM(L25:L28)</f>
        <v>26000</v>
      </c>
      <c r="M24" s="5"/>
      <c r="N24" s="5">
        <f>SUM(N25:N28)</f>
        <v>29000</v>
      </c>
      <c r="O24" s="5"/>
      <c r="P24" s="5">
        <f>SUM(P25:P28)</f>
        <v>47000</v>
      </c>
      <c r="Q24" s="5"/>
      <c r="R24" s="5">
        <f>SUM(R25:R28)</f>
        <v>47000</v>
      </c>
      <c r="S24" s="5"/>
      <c r="T24" s="5">
        <f>SUM(T25:T28)</f>
        <v>47000</v>
      </c>
      <c r="U24" s="5"/>
      <c r="V24" s="5">
        <f>SUM(V25:V28)</f>
        <v>47000</v>
      </c>
      <c r="X24" s="5" t="e">
        <f>SUM(X25:X28)</f>
        <v>#REF!</v>
      </c>
      <c r="Y24" s="24"/>
      <c r="Z24" s="5">
        <f>SUM(Z25:Z28)</f>
        <v>52000</v>
      </c>
      <c r="AA24" s="2"/>
    </row>
    <row r="25" spans="2:27" x14ac:dyDescent="0.2">
      <c r="C25" s="6" t="s">
        <v>29</v>
      </c>
      <c r="D25" t="s">
        <v>100</v>
      </c>
      <c r="I25" s="3"/>
      <c r="J25" s="2">
        <f>'2007-2008'!J22</f>
        <v>4000</v>
      </c>
      <c r="K25" s="25"/>
      <c r="L25" s="2">
        <f>'2008-2009'!J22</f>
        <v>4000</v>
      </c>
      <c r="N25" s="106">
        <f>'2009-2010'!J22</f>
        <v>12000</v>
      </c>
      <c r="P25" s="2">
        <f>'2010-2011'!J22</f>
        <v>25000</v>
      </c>
      <c r="R25" s="2">
        <f>'2011-2012'!J22</f>
        <v>25000</v>
      </c>
      <c r="T25" s="106">
        <f>'2012-2013'!J22</f>
        <v>25000</v>
      </c>
      <c r="V25" s="25">
        <f>'2013-2014'!J22</f>
        <v>25000</v>
      </c>
      <c r="X25" s="25" t="e">
        <f>#REF!</f>
        <v>#REF!</v>
      </c>
      <c r="Y25" s="25"/>
      <c r="Z25" s="25">
        <v>30000</v>
      </c>
      <c r="AA25" s="2"/>
    </row>
    <row r="26" spans="2:27" ht="26.25" customHeight="1" x14ac:dyDescent="0.2">
      <c r="B26" s="6"/>
      <c r="C26" s="7" t="s">
        <v>30</v>
      </c>
      <c r="D26" s="195" t="s">
        <v>33</v>
      </c>
      <c r="E26" s="195"/>
      <c r="F26" s="195"/>
      <c r="G26" s="195"/>
      <c r="H26" s="195"/>
      <c r="I26" s="195"/>
      <c r="J26" s="2">
        <f>'2007-2008'!J23</f>
        <v>15000</v>
      </c>
      <c r="K26" s="25"/>
      <c r="L26" s="2">
        <f>'2008-2009'!J23</f>
        <v>15000</v>
      </c>
      <c r="N26" s="2">
        <f>'2009-2010'!J23</f>
        <v>10000</v>
      </c>
      <c r="P26" s="2">
        <f>'2010-2011'!J23</f>
        <v>15000</v>
      </c>
      <c r="R26" s="2">
        <f>'2011-2012'!J23</f>
        <v>15000</v>
      </c>
      <c r="T26" s="2">
        <f>'2012-2013'!J23</f>
        <v>15000</v>
      </c>
      <c r="V26" s="25">
        <f>'2013-2014'!J23</f>
        <v>15000</v>
      </c>
      <c r="X26" s="25" t="e">
        <f>#REF!</f>
        <v>#REF!</v>
      </c>
      <c r="Y26" s="25"/>
      <c r="Z26" s="25">
        <v>15000</v>
      </c>
      <c r="AA26" s="2"/>
    </row>
    <row r="27" spans="2:27" ht="26.25" customHeight="1" x14ac:dyDescent="0.2">
      <c r="B27" s="6"/>
      <c r="C27" s="7" t="s">
        <v>31</v>
      </c>
      <c r="D27" s="195" t="s">
        <v>34</v>
      </c>
      <c r="E27" s="196"/>
      <c r="F27" s="196"/>
      <c r="G27" s="196"/>
      <c r="H27" s="196"/>
      <c r="I27" s="196"/>
      <c r="J27" s="2">
        <f>'2007-2008'!J24</f>
        <v>3000</v>
      </c>
      <c r="K27" s="25"/>
      <c r="L27" s="2">
        <f>'2008-2009'!J24</f>
        <v>3000</v>
      </c>
      <c r="N27" s="2">
        <f>'2009-2010'!J24</f>
        <v>3000</v>
      </c>
      <c r="P27" s="2">
        <f>'2010-2011'!J24</f>
        <v>3000</v>
      </c>
      <c r="R27" s="2">
        <f>'2011-2012'!J24</f>
        <v>3000</v>
      </c>
      <c r="T27" s="2">
        <f>'2012-2013'!J24</f>
        <v>3000</v>
      </c>
      <c r="V27" s="25">
        <f>'2013-2014'!J24</f>
        <v>3000</v>
      </c>
      <c r="X27" s="25" t="e">
        <f>#REF!</f>
        <v>#REF!</v>
      </c>
      <c r="Y27" s="25"/>
      <c r="Z27" s="25">
        <v>3000</v>
      </c>
      <c r="AA27" s="2"/>
    </row>
    <row r="28" spans="2:27" ht="26.25" customHeight="1" x14ac:dyDescent="0.2">
      <c r="B28" s="6"/>
      <c r="C28" s="7" t="s">
        <v>32</v>
      </c>
      <c r="D28" s="195" t="s">
        <v>35</v>
      </c>
      <c r="E28" s="195"/>
      <c r="F28" s="195"/>
      <c r="G28" s="195"/>
      <c r="H28" s="195"/>
      <c r="I28" s="195"/>
      <c r="J28" s="2">
        <f>'2007-2008'!J25</f>
        <v>4000</v>
      </c>
      <c r="K28" s="25"/>
      <c r="L28" s="2">
        <f>'2008-2009'!J25</f>
        <v>4000</v>
      </c>
      <c r="N28" s="2">
        <f>'2009-2010'!J25</f>
        <v>4000</v>
      </c>
      <c r="P28" s="2">
        <f>'2010-2011'!J25</f>
        <v>4000</v>
      </c>
      <c r="R28" s="2">
        <f>'2011-2012'!J25</f>
        <v>4000</v>
      </c>
      <c r="T28" s="2">
        <f>'2012-2013'!J25</f>
        <v>4000</v>
      </c>
      <c r="V28" s="25">
        <f>'2013-2014'!J25</f>
        <v>4000</v>
      </c>
      <c r="X28" s="25" t="e">
        <f>#REF!</f>
        <v>#REF!</v>
      </c>
      <c r="Y28" s="25"/>
      <c r="Z28" s="25">
        <v>4000</v>
      </c>
      <c r="AA28" s="2"/>
    </row>
    <row r="29" spans="2:27" x14ac:dyDescent="0.2">
      <c r="B29" s="6"/>
      <c r="C29" s="6"/>
      <c r="I29" s="3"/>
      <c r="J29" s="2"/>
      <c r="K29" s="25"/>
      <c r="T29" s="2"/>
      <c r="V29" s="2"/>
      <c r="X29" s="2"/>
      <c r="Y29" s="25"/>
      <c r="Z29" s="2"/>
      <c r="AA29" s="2"/>
    </row>
    <row r="30" spans="2:27" x14ac:dyDescent="0.2">
      <c r="B30" s="6" t="s">
        <v>20</v>
      </c>
      <c r="C30" s="6" t="s">
        <v>36</v>
      </c>
      <c r="J30" s="5">
        <f>SUM(J31:J33)</f>
        <v>18000</v>
      </c>
      <c r="K30" s="5"/>
      <c r="L30" s="5">
        <f>SUM(L31:L33)</f>
        <v>18000</v>
      </c>
      <c r="M30" s="5"/>
      <c r="N30" s="5">
        <f>SUM(N31:N33)</f>
        <v>11000</v>
      </c>
      <c r="O30" s="5"/>
      <c r="P30" s="5">
        <f>SUM(P31:P33)</f>
        <v>16000</v>
      </c>
      <c r="Q30" s="5"/>
      <c r="R30" s="24">
        <f>SUM(R31:R33)</f>
        <v>16000</v>
      </c>
      <c r="S30" s="24"/>
      <c r="T30" s="24">
        <f>SUM(T31:T33)</f>
        <v>16000</v>
      </c>
      <c r="U30" s="24"/>
      <c r="V30" s="24">
        <f>SUM(V31:V33)</f>
        <v>16000</v>
      </c>
      <c r="X30" s="24" t="e">
        <f>SUM(X31:X33)</f>
        <v>#REF!</v>
      </c>
      <c r="Y30" s="24"/>
      <c r="Z30" s="24">
        <f>SUM(Z31:Z33)</f>
        <v>50500</v>
      </c>
      <c r="AA30" s="80"/>
    </row>
    <row r="31" spans="2:27" x14ac:dyDescent="0.2">
      <c r="B31" s="6"/>
      <c r="C31" s="6" t="s">
        <v>37</v>
      </c>
      <c r="D31" t="s">
        <v>40</v>
      </c>
      <c r="J31" s="2">
        <f>'2007-2008'!J27</f>
        <v>15000</v>
      </c>
      <c r="K31" s="25"/>
      <c r="L31" s="2">
        <f>'2008-2009'!J27</f>
        <v>15000</v>
      </c>
      <c r="N31" s="106">
        <f>'2009-2010'!J27</f>
        <v>10000</v>
      </c>
      <c r="P31" s="2">
        <f>'2010-2011'!J27</f>
        <v>15000</v>
      </c>
      <c r="R31" s="132">
        <f>'2011-2012'!J27</f>
        <v>15000</v>
      </c>
      <c r="T31" s="106">
        <f>'2012-2013'!J27</f>
        <v>15000</v>
      </c>
      <c r="V31" s="25">
        <f>'2013-2014'!J27</f>
        <v>15000</v>
      </c>
      <c r="X31" s="106" t="e">
        <f>#REF!</f>
        <v>#REF!</v>
      </c>
      <c r="Y31" s="25"/>
      <c r="Z31" s="25">
        <v>17000</v>
      </c>
      <c r="AA31" s="124"/>
    </row>
    <row r="32" spans="2:27" x14ac:dyDescent="0.2">
      <c r="B32" s="6"/>
      <c r="C32" s="6" t="s">
        <v>38</v>
      </c>
      <c r="D32" t="s">
        <v>41</v>
      </c>
      <c r="J32" s="2">
        <f>'2007-2008'!J28</f>
        <v>500</v>
      </c>
      <c r="K32" s="25"/>
      <c r="L32" s="2">
        <f>'2008-2009'!J28</f>
        <v>500</v>
      </c>
      <c r="N32" s="2">
        <f>'2009-2010'!J28</f>
        <v>500</v>
      </c>
      <c r="P32" s="2">
        <f>'2010-2011'!J28</f>
        <v>500</v>
      </c>
      <c r="R32" s="2">
        <f>'2011-2012'!J28</f>
        <v>500</v>
      </c>
      <c r="T32" s="2">
        <f>'2012-2013'!J28</f>
        <v>500</v>
      </c>
      <c r="V32" s="25">
        <f>'2013-2014'!J28</f>
        <v>500</v>
      </c>
      <c r="X32" s="25" t="e">
        <f>#REF!</f>
        <v>#REF!</v>
      </c>
      <c r="Y32" s="25"/>
      <c r="Z32" s="161">
        <v>33000</v>
      </c>
      <c r="AA32" s="25"/>
    </row>
    <row r="33" spans="1:27" x14ac:dyDescent="0.2">
      <c r="B33" s="6"/>
      <c r="C33" s="6" t="s">
        <v>39</v>
      </c>
      <c r="D33" t="s">
        <v>42</v>
      </c>
      <c r="J33" s="2">
        <f>'2007-2008'!J29</f>
        <v>2500</v>
      </c>
      <c r="K33" s="25"/>
      <c r="L33" s="2">
        <f>'2008-2009'!J29</f>
        <v>2500</v>
      </c>
      <c r="N33" s="2">
        <f>'2009-2010'!J29</f>
        <v>500</v>
      </c>
      <c r="P33" s="2">
        <f>'2010-2011'!J29</f>
        <v>500</v>
      </c>
      <c r="R33" s="2">
        <f>'2011-2012'!J29</f>
        <v>500</v>
      </c>
      <c r="T33" s="2">
        <f>'2012-2013'!J29</f>
        <v>500</v>
      </c>
      <c r="V33" s="25">
        <f>'2013-2014'!J29</f>
        <v>500</v>
      </c>
      <c r="X33" s="25" t="e">
        <f>#REF!</f>
        <v>#REF!</v>
      </c>
      <c r="Y33" s="25"/>
      <c r="Z33" s="25">
        <v>500</v>
      </c>
      <c r="AA33" s="2"/>
    </row>
    <row r="34" spans="1:27" x14ac:dyDescent="0.2">
      <c r="B34" s="6"/>
      <c r="C34" s="6"/>
      <c r="J34" s="2"/>
      <c r="K34" s="25"/>
      <c r="L34" s="2"/>
      <c r="N34" s="2"/>
      <c r="P34" s="2"/>
      <c r="R34" s="2"/>
      <c r="T34" s="2"/>
      <c r="V34" s="25"/>
      <c r="X34" s="25"/>
      <c r="Y34" s="25"/>
      <c r="Z34" s="25"/>
      <c r="AA34" s="2"/>
    </row>
    <row r="35" spans="1:27" x14ac:dyDescent="0.2">
      <c r="B35" s="133" t="s">
        <v>176</v>
      </c>
      <c r="C35" s="133" t="s">
        <v>175</v>
      </c>
      <c r="D35" s="80"/>
      <c r="J35" s="2"/>
      <c r="K35" s="25"/>
      <c r="L35" s="2"/>
      <c r="N35" s="2"/>
      <c r="P35" s="2"/>
      <c r="R35" s="2"/>
      <c r="T35" s="2"/>
      <c r="V35" s="25"/>
      <c r="X35" s="24" t="e">
        <f>SUM(X36)</f>
        <v>#REF!</v>
      </c>
      <c r="Y35" s="24"/>
      <c r="Z35" s="24">
        <f>SUM(Z36)</f>
        <v>5000</v>
      </c>
      <c r="AA35" s="2"/>
    </row>
    <row r="36" spans="1:27" x14ac:dyDescent="0.2">
      <c r="B36" s="80"/>
      <c r="C36" s="133" t="s">
        <v>177</v>
      </c>
      <c r="D36" s="125" t="s">
        <v>174</v>
      </c>
      <c r="J36" s="2"/>
      <c r="K36" s="25"/>
      <c r="L36" s="2"/>
      <c r="N36" s="2"/>
      <c r="P36" s="2"/>
      <c r="R36" s="2"/>
      <c r="T36" s="2"/>
      <c r="V36" s="25"/>
      <c r="X36" s="25" t="e">
        <f>#REF!</f>
        <v>#REF!</v>
      </c>
      <c r="Y36" s="25"/>
      <c r="Z36" s="25">
        <v>5000</v>
      </c>
      <c r="AA36" s="2"/>
    </row>
    <row r="37" spans="1:27" x14ac:dyDescent="0.2">
      <c r="B37" s="6"/>
      <c r="C37" s="6"/>
      <c r="J37" s="2"/>
      <c r="K37" s="25"/>
      <c r="R37" s="2"/>
      <c r="AA37" s="25"/>
    </row>
    <row r="38" spans="1:27" x14ac:dyDescent="0.2">
      <c r="A38" s="11" t="s">
        <v>2</v>
      </c>
      <c r="B38" s="12" t="s">
        <v>43</v>
      </c>
      <c r="C38" s="14"/>
      <c r="D38" s="13"/>
      <c r="E38" s="13"/>
      <c r="F38" s="13"/>
      <c r="G38" s="13"/>
      <c r="H38" s="13"/>
      <c r="I38" s="13"/>
      <c r="J38" s="17">
        <f>SUM(J40:J42)</f>
        <v>45000</v>
      </c>
      <c r="K38" s="17"/>
      <c r="L38" s="17">
        <f>SUM(L40:L42)</f>
        <v>45000</v>
      </c>
      <c r="M38" s="17"/>
      <c r="N38" s="17">
        <f>SUM(N40:N42)</f>
        <v>41000</v>
      </c>
      <c r="O38" s="17"/>
      <c r="P38" s="17">
        <f>SUM(P40:P42)</f>
        <v>41000</v>
      </c>
      <c r="Q38" s="17"/>
      <c r="R38" s="17">
        <f>SUM(R40:R42)</f>
        <v>41000</v>
      </c>
      <c r="S38" s="17"/>
      <c r="T38" s="17">
        <f>SUM(T40:T42)</f>
        <v>41000</v>
      </c>
      <c r="U38" s="17"/>
      <c r="V38" s="17">
        <f>SUM(V40:V42)</f>
        <v>48000</v>
      </c>
      <c r="X38" s="17" t="e">
        <f>SUM(X40:X42)</f>
        <v>#REF!</v>
      </c>
      <c r="Y38" s="24"/>
      <c r="Z38" s="17">
        <f>SUM(Z40:Z42)</f>
        <v>48000</v>
      </c>
      <c r="AA38" s="2"/>
    </row>
    <row r="39" spans="1:27" x14ac:dyDescent="0.2">
      <c r="B39" s="6" t="s">
        <v>44</v>
      </c>
      <c r="C39" s="6" t="s">
        <v>48</v>
      </c>
      <c r="I39" s="2"/>
      <c r="J39" s="2"/>
      <c r="K39" s="25"/>
      <c r="AA39" s="5"/>
    </row>
    <row r="40" spans="1:27" x14ac:dyDescent="0.2">
      <c r="B40" s="6"/>
      <c r="C40" s="6" t="s">
        <v>45</v>
      </c>
      <c r="D40" t="s">
        <v>50</v>
      </c>
      <c r="J40" s="2">
        <f>'2007-2008'!J33</f>
        <v>20000</v>
      </c>
      <c r="K40" s="25"/>
      <c r="L40" s="2">
        <f>'2008-2009'!J33</f>
        <v>20000</v>
      </c>
      <c r="N40" s="2">
        <f>'2009-2010'!J33</f>
        <v>20000</v>
      </c>
      <c r="P40" s="2">
        <f>'2010-2011'!J33</f>
        <v>20000</v>
      </c>
      <c r="R40" s="2">
        <f>'2011-2012'!J33</f>
        <v>20000</v>
      </c>
      <c r="T40" s="2">
        <f>'2012-2013'!J33</f>
        <v>20000</v>
      </c>
      <c r="V40" s="2">
        <f>'2013-2014'!J33</f>
        <v>20000</v>
      </c>
      <c r="X40" s="2" t="e">
        <f>#REF!</f>
        <v>#REF!</v>
      </c>
      <c r="Y40" s="25"/>
      <c r="Z40" s="2">
        <v>20000</v>
      </c>
      <c r="AA40" s="25"/>
    </row>
    <row r="41" spans="1:27" x14ac:dyDescent="0.2">
      <c r="B41" s="6"/>
      <c r="C41" s="6" t="s">
        <v>46</v>
      </c>
      <c r="D41" t="s">
        <v>51</v>
      </c>
      <c r="J41" s="2">
        <f>'2007-2008'!J34</f>
        <v>20000</v>
      </c>
      <c r="K41" s="25"/>
      <c r="L41" s="2">
        <f>'2008-2009'!J34</f>
        <v>20000</v>
      </c>
      <c r="N41" s="2">
        <f>'2009-2010'!J34</f>
        <v>20000</v>
      </c>
      <c r="P41" s="2">
        <f>'2010-2011'!J34</f>
        <v>20000</v>
      </c>
      <c r="R41" s="2">
        <f>'2011-2012'!J34</f>
        <v>20000</v>
      </c>
      <c r="T41" s="2">
        <f>'2012-2013'!J34</f>
        <v>20000</v>
      </c>
      <c r="V41" s="2">
        <f>'2013-2014'!J34</f>
        <v>20000</v>
      </c>
      <c r="X41" s="2" t="e">
        <f>#REF!</f>
        <v>#REF!</v>
      </c>
      <c r="Y41" s="25"/>
      <c r="Z41" s="2">
        <v>20000</v>
      </c>
      <c r="AA41" s="2"/>
    </row>
    <row r="42" spans="1:27" x14ac:dyDescent="0.2">
      <c r="B42" s="6" t="s">
        <v>47</v>
      </c>
      <c r="C42" s="6" t="s">
        <v>49</v>
      </c>
      <c r="J42" s="2">
        <f>'2007-2008'!J35</f>
        <v>5000</v>
      </c>
      <c r="K42" s="25"/>
      <c r="L42" s="2">
        <f>'2008-2009'!J35</f>
        <v>5000</v>
      </c>
      <c r="N42" s="2">
        <f>'2009-2010'!J35</f>
        <v>1000</v>
      </c>
      <c r="P42" s="2">
        <f>'2010-2011'!J35</f>
        <v>1000</v>
      </c>
      <c r="R42" s="2">
        <f>'2011-2012'!J35</f>
        <v>1000</v>
      </c>
      <c r="T42" s="2">
        <f>'2012-2013'!J35</f>
        <v>1000</v>
      </c>
      <c r="V42" s="2">
        <f>'2013-2014'!J35</f>
        <v>8000</v>
      </c>
      <c r="X42" s="2" t="e">
        <f>#REF!</f>
        <v>#REF!</v>
      </c>
      <c r="Y42" s="25"/>
      <c r="Z42" s="2">
        <v>8000</v>
      </c>
      <c r="AA42" s="2"/>
    </row>
    <row r="43" spans="1:27" x14ac:dyDescent="0.2">
      <c r="B43" s="6"/>
      <c r="C43" s="6"/>
      <c r="J43" s="2"/>
      <c r="K43" s="25"/>
      <c r="AA43" s="5"/>
    </row>
    <row r="44" spans="1:27" x14ac:dyDescent="0.2">
      <c r="A44" s="11" t="s">
        <v>3</v>
      </c>
      <c r="B44" s="15" t="s">
        <v>52</v>
      </c>
      <c r="C44" s="16"/>
      <c r="D44" s="11"/>
      <c r="E44" s="11"/>
      <c r="F44" s="11"/>
      <c r="G44" s="11"/>
      <c r="H44" s="13"/>
      <c r="I44" s="11"/>
      <c r="J44" s="17">
        <f>SUM(J45:J46)</f>
        <v>25000</v>
      </c>
      <c r="K44" s="17"/>
      <c r="L44" s="17">
        <f>SUM(L45:L46)</f>
        <v>25000</v>
      </c>
      <c r="M44" s="17"/>
      <c r="N44" s="17">
        <f>SUM(N45:N46)</f>
        <v>25000</v>
      </c>
      <c r="O44" s="17"/>
      <c r="P44" s="17">
        <f>SUM(P45:P46)</f>
        <v>25000</v>
      </c>
      <c r="Q44" s="17"/>
      <c r="R44" s="17">
        <f>SUM(R45:R46)</f>
        <v>25000</v>
      </c>
      <c r="S44" s="17"/>
      <c r="T44" s="17">
        <f>SUM(T45:T46)</f>
        <v>25000</v>
      </c>
      <c r="U44" s="17"/>
      <c r="V44" s="17">
        <f>SUM(V45:V46)</f>
        <v>25000</v>
      </c>
      <c r="X44" s="17" t="e">
        <f>SUM(X45:X46)</f>
        <v>#REF!</v>
      </c>
      <c r="Y44" s="24"/>
      <c r="Z44" s="17">
        <f>SUM(Z45:Z46)</f>
        <v>32000</v>
      </c>
      <c r="AA44" s="25"/>
    </row>
    <row r="45" spans="1:27" ht="24.75" customHeight="1" x14ac:dyDescent="0.2">
      <c r="B45" s="6" t="s">
        <v>53</v>
      </c>
      <c r="C45" s="204" t="s">
        <v>173</v>
      </c>
      <c r="D45" s="195"/>
      <c r="E45" s="195"/>
      <c r="F45" s="195"/>
      <c r="G45" s="195"/>
      <c r="H45" s="195"/>
      <c r="I45" s="195"/>
      <c r="J45" s="2">
        <f>'2007-2008'!J38</f>
        <v>20000</v>
      </c>
      <c r="K45" s="25"/>
      <c r="L45" s="2">
        <f>'2008-2009'!J38</f>
        <v>20000</v>
      </c>
      <c r="N45" s="2">
        <f>'2009-2010'!J38</f>
        <v>20000</v>
      </c>
      <c r="P45" s="2">
        <f>'2010-2011'!J38</f>
        <v>20000</v>
      </c>
      <c r="R45" s="2">
        <f>'2011-2012'!J38</f>
        <v>20000</v>
      </c>
      <c r="T45" s="2">
        <f>'2012-2013'!J38</f>
        <v>20000</v>
      </c>
      <c r="V45" s="106">
        <f>'2013-2014'!J38</f>
        <v>20000</v>
      </c>
      <c r="X45" s="106" t="e">
        <f>#REF!</f>
        <v>#REF!</v>
      </c>
      <c r="Y45" s="25"/>
      <c r="Z45" s="25">
        <v>26000</v>
      </c>
      <c r="AA45" s="2"/>
    </row>
    <row r="46" spans="1:27" x14ac:dyDescent="0.2">
      <c r="B46" s="6" t="s">
        <v>54</v>
      </c>
      <c r="C46" s="6" t="s">
        <v>56</v>
      </c>
      <c r="J46" s="2">
        <f>'2007-2008'!J39</f>
        <v>5000</v>
      </c>
      <c r="K46" s="25"/>
      <c r="L46" s="2">
        <f>'2008-2009'!J39</f>
        <v>5000</v>
      </c>
      <c r="N46" s="2">
        <f>'2009-2010'!J39</f>
        <v>5000</v>
      </c>
      <c r="P46" s="2">
        <f>'2010-2011'!J39</f>
        <v>5000</v>
      </c>
      <c r="R46" s="2">
        <f>'2011-2012'!J39</f>
        <v>5000</v>
      </c>
      <c r="T46" s="2">
        <f>'2012-2013'!J39</f>
        <v>5000</v>
      </c>
      <c r="V46" s="2">
        <f>'2013-2014'!J39</f>
        <v>5000</v>
      </c>
      <c r="X46" s="2" t="e">
        <f>#REF!</f>
        <v>#REF!</v>
      </c>
      <c r="Y46" s="25"/>
      <c r="Z46" s="2">
        <v>6000</v>
      </c>
      <c r="AA46" s="25"/>
    </row>
    <row r="47" spans="1:27" x14ac:dyDescent="0.2">
      <c r="B47" s="6"/>
      <c r="C47" s="6"/>
      <c r="J47" s="2"/>
      <c r="K47" s="25"/>
      <c r="AA47" s="124"/>
    </row>
    <row r="48" spans="1:27" x14ac:dyDescent="0.2">
      <c r="A48" s="11" t="s">
        <v>57</v>
      </c>
      <c r="B48" s="15" t="s">
        <v>58</v>
      </c>
      <c r="C48" s="16"/>
      <c r="D48" s="11"/>
      <c r="E48" s="11"/>
      <c r="F48" s="11"/>
      <c r="G48" s="11"/>
      <c r="H48" s="13"/>
      <c r="I48" s="11"/>
      <c r="J48" s="17">
        <f>SUM(J49:J52)</f>
        <v>75800</v>
      </c>
      <c r="K48" s="17"/>
      <c r="L48" s="17">
        <f>SUM(L49:L52)</f>
        <v>57650</v>
      </c>
      <c r="M48" s="17"/>
      <c r="N48" s="17">
        <f>SUM(N49:N52)</f>
        <v>53750</v>
      </c>
      <c r="O48" s="17"/>
      <c r="P48" s="17">
        <f>SUM(P49:P52)</f>
        <v>72100</v>
      </c>
      <c r="Q48" s="17"/>
      <c r="R48" s="17">
        <f>SUM(R49:R52)</f>
        <v>79400</v>
      </c>
      <c r="S48" s="17"/>
      <c r="T48" s="17">
        <f>SUM(T49:T52)</f>
        <v>88500</v>
      </c>
      <c r="U48" s="17"/>
      <c r="V48" s="17">
        <f>SUM(V49:V52)</f>
        <v>82200</v>
      </c>
      <c r="X48" s="17" t="e">
        <f>SUM(X49:X52)</f>
        <v>#REF!</v>
      </c>
      <c r="Y48" s="24"/>
      <c r="Z48" s="17">
        <f>SUM(Z49:Z53)</f>
        <v>109000</v>
      </c>
      <c r="AA48" s="2"/>
    </row>
    <row r="49" spans="1:27" x14ac:dyDescent="0.2">
      <c r="B49" s="6" t="s">
        <v>59</v>
      </c>
      <c r="C49" s="6" t="s">
        <v>142</v>
      </c>
      <c r="J49" s="2">
        <f>'2007-2008'!J42</f>
        <v>37800</v>
      </c>
      <c r="K49" s="25"/>
      <c r="L49" s="2">
        <f>'2008-2009'!J42</f>
        <v>39650</v>
      </c>
      <c r="N49" s="2">
        <f>'2009-2010'!J42</f>
        <v>35750</v>
      </c>
      <c r="P49" s="2">
        <f>'2010-2011'!J42</f>
        <v>44100</v>
      </c>
      <c r="R49" s="2">
        <f>'2011-2012'!J42</f>
        <v>43400</v>
      </c>
      <c r="T49" s="2">
        <f>'2012-2013'!J42</f>
        <v>45500</v>
      </c>
      <c r="V49" s="2">
        <f>'2013-2014'!J42</f>
        <v>39200</v>
      </c>
      <c r="X49" s="2" t="e">
        <f>#REF!</f>
        <v>#REF!</v>
      </c>
      <c r="Y49" s="25"/>
      <c r="Z49" s="2">
        <v>38500</v>
      </c>
      <c r="AA49" s="5"/>
    </row>
    <row r="50" spans="1:27" x14ac:dyDescent="0.2">
      <c r="B50" s="6" t="s">
        <v>60</v>
      </c>
      <c r="C50" s="6" t="s">
        <v>70</v>
      </c>
      <c r="J50" s="2">
        <f>'2007-2008'!J43</f>
        <v>8000</v>
      </c>
      <c r="K50" s="25"/>
      <c r="L50" s="2">
        <f>'2008-2009'!J43</f>
        <v>8000</v>
      </c>
      <c r="N50" s="2">
        <f>'2009-2010'!J43</f>
        <v>8000</v>
      </c>
      <c r="P50" s="2">
        <f>'2010-2011'!J43</f>
        <v>8000</v>
      </c>
      <c r="R50" s="2">
        <f>'2011-2012'!J43</f>
        <v>8000</v>
      </c>
      <c r="T50" s="2">
        <f>'2012-2013'!J43</f>
        <v>8000</v>
      </c>
      <c r="V50" s="2">
        <f>'2013-2014'!J43</f>
        <v>8000</v>
      </c>
      <c r="X50" s="2" t="e">
        <f>#REF!</f>
        <v>#REF!</v>
      </c>
      <c r="Y50" s="25"/>
      <c r="Z50" s="2">
        <v>8000</v>
      </c>
      <c r="AA50" s="2"/>
    </row>
    <row r="51" spans="1:27" x14ac:dyDescent="0.2">
      <c r="B51" s="6" t="s">
        <v>61</v>
      </c>
      <c r="C51" s="6" t="s">
        <v>71</v>
      </c>
      <c r="J51" s="2">
        <f>'2007-2008'!J44</f>
        <v>20000</v>
      </c>
      <c r="K51" s="25"/>
      <c r="L51" s="2">
        <f>'2008-2009'!J44</f>
        <v>10000</v>
      </c>
      <c r="N51" s="106">
        <f>'2009-2010'!J44</f>
        <v>10000</v>
      </c>
      <c r="P51" s="120">
        <f>'2010-2011'!J44</f>
        <v>20000</v>
      </c>
      <c r="R51" s="132">
        <f>'2011-2012'!J44</f>
        <v>20000</v>
      </c>
      <c r="T51" s="106">
        <f>'2012-2013'!J44</f>
        <v>30000</v>
      </c>
      <c r="V51" s="106">
        <f>'2013-2014'!J44</f>
        <v>30000</v>
      </c>
      <c r="X51" s="106" t="e">
        <f>#REF!</f>
        <v>#REF!</v>
      </c>
      <c r="Y51" s="25"/>
      <c r="Z51" s="25">
        <v>50000</v>
      </c>
      <c r="AA51" s="2"/>
    </row>
    <row r="52" spans="1:27" x14ac:dyDescent="0.2">
      <c r="B52" s="6" t="s">
        <v>62</v>
      </c>
      <c r="C52" s="6" t="s">
        <v>72</v>
      </c>
      <c r="J52" s="2">
        <f>'2007-2008'!J45</f>
        <v>10000</v>
      </c>
      <c r="K52" s="25"/>
      <c r="L52" s="2">
        <f>'2008-2009'!J45</f>
        <v>0</v>
      </c>
      <c r="N52" s="2">
        <f>'2009-2010'!J45</f>
        <v>0</v>
      </c>
      <c r="P52" s="2">
        <f>'2010-2011'!J45</f>
        <v>0</v>
      </c>
      <c r="R52" s="2">
        <f>'2011-2012'!J45</f>
        <v>8000</v>
      </c>
      <c r="T52" s="2">
        <f>'2012-2013'!J45</f>
        <v>5000</v>
      </c>
      <c r="V52" s="2">
        <f>'2013-2014'!J45</f>
        <v>5000</v>
      </c>
      <c r="X52" s="2" t="e">
        <f>#REF!</f>
        <v>#REF!</v>
      </c>
      <c r="Y52" s="25"/>
      <c r="Z52" s="2">
        <v>7500</v>
      </c>
      <c r="AA52" s="2"/>
    </row>
    <row r="53" spans="1:27" x14ac:dyDescent="0.2">
      <c r="B53" s="6" t="s">
        <v>179</v>
      </c>
      <c r="C53" s="6" t="s">
        <v>180</v>
      </c>
      <c r="J53" s="2"/>
      <c r="K53" s="25"/>
      <c r="L53" s="2"/>
      <c r="N53" s="2"/>
      <c r="P53" s="2"/>
      <c r="R53" s="2"/>
      <c r="T53" s="2"/>
      <c r="V53" s="2"/>
      <c r="X53" s="2"/>
      <c r="Y53" s="25"/>
      <c r="Z53" s="161">
        <v>5000</v>
      </c>
      <c r="AA53" s="2"/>
    </row>
    <row r="54" spans="1:27" x14ac:dyDescent="0.2">
      <c r="J54" s="2"/>
      <c r="K54" s="25"/>
      <c r="AA54" s="2"/>
    </row>
    <row r="55" spans="1:27" x14ac:dyDescent="0.2">
      <c r="A55" s="11" t="s">
        <v>5</v>
      </c>
      <c r="B55" s="15" t="s">
        <v>73</v>
      </c>
      <c r="C55" s="11"/>
      <c r="D55" s="11"/>
      <c r="E55" s="11"/>
      <c r="F55" s="11"/>
      <c r="G55" s="11"/>
      <c r="H55" s="13"/>
      <c r="I55" s="11"/>
      <c r="J55" s="17">
        <f>SUM(J56:J61)</f>
        <v>29500</v>
      </c>
      <c r="K55" s="17"/>
      <c r="L55" s="17">
        <f>SUM(L56:L61)</f>
        <v>29500</v>
      </c>
      <c r="M55" s="17"/>
      <c r="N55" s="17">
        <f>SUM(N56:N61)</f>
        <v>41500</v>
      </c>
      <c r="O55" s="17"/>
      <c r="P55" s="17">
        <f>SUM(P56:P61)</f>
        <v>43500</v>
      </c>
      <c r="Q55" s="17"/>
      <c r="R55" s="17">
        <f>SUM(R56:R61)</f>
        <v>63500</v>
      </c>
      <c r="S55" s="17"/>
      <c r="T55" s="17">
        <f>SUM(T56:T61)</f>
        <v>63500</v>
      </c>
      <c r="U55" s="17"/>
      <c r="V55" s="17">
        <f>SUM(V56:V61)</f>
        <v>43500</v>
      </c>
      <c r="X55" s="17">
        <f>SUM(X56:X61)</f>
        <v>53500</v>
      </c>
      <c r="Y55" s="24"/>
      <c r="Z55" s="17">
        <f>SUM(Z56:Z61)</f>
        <v>27500</v>
      </c>
      <c r="AA55" s="2"/>
    </row>
    <row r="56" spans="1:27" x14ac:dyDescent="0.2">
      <c r="B56" s="6" t="s">
        <v>64</v>
      </c>
      <c r="C56" s="6" t="s">
        <v>74</v>
      </c>
      <c r="J56" s="2">
        <f>'2007-2008'!J48</f>
        <v>5000</v>
      </c>
      <c r="K56" s="25"/>
      <c r="L56" s="2">
        <f>'2008-2009'!J48</f>
        <v>5000</v>
      </c>
      <c r="N56" s="2">
        <f>'2009-2010'!J48</f>
        <v>5000</v>
      </c>
      <c r="P56" s="2">
        <f>'2010-2011'!J48</f>
        <v>5000</v>
      </c>
      <c r="R56" s="2">
        <f>'2011-2012'!J48</f>
        <v>5000</v>
      </c>
      <c r="T56" s="2">
        <f>'2012-2013'!J48</f>
        <v>5000</v>
      </c>
      <c r="V56" s="2">
        <f>'2013-2014'!J48</f>
        <v>5000</v>
      </c>
      <c r="X56" s="2">
        <v>5000</v>
      </c>
      <c r="Y56" s="25"/>
      <c r="Z56" s="2">
        <v>5000</v>
      </c>
      <c r="AA56" s="2"/>
    </row>
    <row r="57" spans="1:27" x14ac:dyDescent="0.2">
      <c r="B57" s="6" t="s">
        <v>65</v>
      </c>
      <c r="C57" s="6" t="s">
        <v>75</v>
      </c>
      <c r="J57" s="2">
        <f>'2007-2008'!J49</f>
        <v>500</v>
      </c>
      <c r="K57" s="25"/>
      <c r="L57" s="2">
        <f>'2008-2009'!J49</f>
        <v>500</v>
      </c>
      <c r="N57" s="2">
        <f>'2009-2010'!J49</f>
        <v>500</v>
      </c>
      <c r="P57" s="2">
        <f>'2010-2011'!J49</f>
        <v>500</v>
      </c>
      <c r="R57" s="2">
        <f>'2011-2012'!J49</f>
        <v>500</v>
      </c>
      <c r="T57" s="2">
        <f>'2012-2013'!J49</f>
        <v>500</v>
      </c>
      <c r="V57" s="2">
        <f>'2013-2014'!J49</f>
        <v>500</v>
      </c>
      <c r="X57" s="2">
        <v>500</v>
      </c>
      <c r="Y57" s="25"/>
      <c r="Z57" s="2">
        <v>500</v>
      </c>
      <c r="AA57" s="2"/>
    </row>
    <row r="58" spans="1:27" x14ac:dyDescent="0.2">
      <c r="B58" s="6" t="s">
        <v>66</v>
      </c>
      <c r="C58" s="6" t="s">
        <v>76</v>
      </c>
      <c r="J58" s="2">
        <f>'2007-2008'!J50</f>
        <v>1500</v>
      </c>
      <c r="K58" s="25"/>
      <c r="L58" s="2">
        <f>'2008-2009'!J50</f>
        <v>1500</v>
      </c>
      <c r="N58" s="2">
        <f>'2009-2010'!J50</f>
        <v>500</v>
      </c>
      <c r="P58" s="2">
        <f>'2010-2011'!J50</f>
        <v>500</v>
      </c>
      <c r="R58" s="2">
        <f>'2011-2012'!J50</f>
        <v>500</v>
      </c>
      <c r="T58" s="2">
        <f>'2012-2013'!J50</f>
        <v>500</v>
      </c>
      <c r="V58" s="2">
        <f>'2013-2014'!J50</f>
        <v>500</v>
      </c>
      <c r="X58" s="2">
        <v>500</v>
      </c>
      <c r="Y58" s="25"/>
      <c r="Z58" s="2">
        <v>2000</v>
      </c>
      <c r="AA58" s="124"/>
    </row>
    <row r="59" spans="1:27" x14ac:dyDescent="0.2">
      <c r="B59" s="6"/>
      <c r="C59" s="6" t="s">
        <v>69</v>
      </c>
      <c r="D59" t="s">
        <v>77</v>
      </c>
      <c r="J59" s="2">
        <f>'2007-2008'!J51</f>
        <v>2500</v>
      </c>
      <c r="K59" s="25"/>
      <c r="L59" s="2">
        <f>'2008-2009'!J51</f>
        <v>2500</v>
      </c>
      <c r="N59" s="2">
        <f>'2009-2010'!J51</f>
        <v>2500</v>
      </c>
      <c r="P59" s="2">
        <f>'2010-2011'!J51</f>
        <v>2500</v>
      </c>
      <c r="R59" s="2">
        <f>'2011-2012'!J51</f>
        <v>2500</v>
      </c>
      <c r="T59" s="2">
        <f>'2012-2013'!J51</f>
        <v>2500</v>
      </c>
      <c r="V59" s="2">
        <f>'2013-2014'!J51</f>
        <v>2500</v>
      </c>
      <c r="X59" s="2">
        <v>2500</v>
      </c>
      <c r="Y59" s="25"/>
      <c r="Z59" s="2">
        <v>3000</v>
      </c>
    </row>
    <row r="60" spans="1:27" x14ac:dyDescent="0.2">
      <c r="B60" s="6" t="s">
        <v>67</v>
      </c>
      <c r="C60" s="6" t="s">
        <v>78</v>
      </c>
      <c r="J60" s="2">
        <f>'2007-2008'!J52</f>
        <v>5000</v>
      </c>
      <c r="K60" s="25"/>
      <c r="L60" s="2">
        <f>'2008-2009'!J52</f>
        <v>5000</v>
      </c>
      <c r="N60" s="2">
        <f>'2009-2010'!J52</f>
        <v>3000</v>
      </c>
      <c r="P60" s="2">
        <f>'2010-2011'!J52</f>
        <v>5000</v>
      </c>
      <c r="R60" s="2">
        <f>'2011-2012'!J52</f>
        <v>5000</v>
      </c>
      <c r="T60" s="2">
        <f>'2012-2013'!J52</f>
        <v>5000</v>
      </c>
      <c r="V60" s="2">
        <f>'2013-2014'!J52</f>
        <v>5000</v>
      </c>
      <c r="X60" s="2">
        <v>5000</v>
      </c>
      <c r="Y60" s="25"/>
      <c r="Z60" s="2">
        <v>5000</v>
      </c>
    </row>
    <row r="61" spans="1:27" x14ac:dyDescent="0.2">
      <c r="B61" s="6" t="s">
        <v>68</v>
      </c>
      <c r="C61" s="6" t="s">
        <v>79</v>
      </c>
      <c r="J61" s="2">
        <f>'2007-2008'!J53</f>
        <v>15000</v>
      </c>
      <c r="K61" s="25"/>
      <c r="L61" s="2">
        <f>'2008-2009'!J53</f>
        <v>15000</v>
      </c>
      <c r="N61" s="106">
        <f>'2009-2010'!J53</f>
        <v>30000</v>
      </c>
      <c r="P61" s="120">
        <f>'2010-2011'!J53</f>
        <v>30000</v>
      </c>
      <c r="R61" s="132">
        <f>'2011-2012'!J53</f>
        <v>50000</v>
      </c>
      <c r="T61" s="106">
        <f>'2012-2013'!J53</f>
        <v>50000</v>
      </c>
      <c r="V61" s="106">
        <f>'2013-2014'!J53</f>
        <v>30000</v>
      </c>
      <c r="X61" s="106">
        <v>40000</v>
      </c>
      <c r="Y61" s="25"/>
      <c r="Z61" s="106">
        <v>12000</v>
      </c>
    </row>
    <row r="62" spans="1:27" x14ac:dyDescent="0.2">
      <c r="B62" s="6"/>
      <c r="J62" s="2"/>
      <c r="K62" s="25"/>
    </row>
    <row r="63" spans="1:27" x14ac:dyDescent="0.2">
      <c r="A63" s="11" t="s">
        <v>80</v>
      </c>
      <c r="B63" s="15" t="s">
        <v>172</v>
      </c>
      <c r="C63" s="11"/>
      <c r="D63" s="11"/>
      <c r="E63" s="3"/>
      <c r="F63" s="3"/>
      <c r="G63" s="3"/>
      <c r="H63" s="3"/>
      <c r="I63" s="3"/>
      <c r="J63" s="5"/>
      <c r="K63" s="24"/>
      <c r="L63" s="17">
        <f>'2008-2009'!J55</f>
        <v>30000</v>
      </c>
      <c r="M63" s="3"/>
      <c r="N63" s="5"/>
      <c r="O63" s="3"/>
      <c r="P63" s="3"/>
      <c r="Q63" s="105"/>
      <c r="V63" s="17">
        <f>'2013-2014'!J55</f>
        <v>20000</v>
      </c>
      <c r="X63" s="17">
        <v>20000</v>
      </c>
      <c r="Y63" s="24"/>
      <c r="Z63" s="17"/>
    </row>
    <row r="64" spans="1:27" x14ac:dyDescent="0.2">
      <c r="J64" s="2"/>
      <c r="K64" s="25"/>
    </row>
    <row r="65" spans="1:26" x14ac:dyDescent="0.2">
      <c r="B65" s="8" t="s">
        <v>82</v>
      </c>
      <c r="H65" s="5"/>
      <c r="I65" s="3"/>
      <c r="J65" s="18">
        <f>J13+J38+J44+J48+J55</f>
        <v>281300</v>
      </c>
      <c r="K65" s="18"/>
      <c r="L65" s="18">
        <f>L13+L38+L44+L48+L55+L63</f>
        <v>293150</v>
      </c>
      <c r="M65" s="18"/>
      <c r="N65" s="18">
        <f>N13+N38+N44+N48+N55</f>
        <v>249250</v>
      </c>
      <c r="O65" s="18"/>
      <c r="P65" s="18">
        <f>P13+P38+P44+P48+P55</f>
        <v>292600</v>
      </c>
      <c r="Q65" s="18"/>
      <c r="R65" s="18">
        <f>R13+R38+R44+R48+R55</f>
        <v>319900</v>
      </c>
      <c r="S65" s="18"/>
      <c r="T65" s="18">
        <f>T13+T38+T44+T48+T55</f>
        <v>329000</v>
      </c>
      <c r="U65" s="18"/>
      <c r="V65" s="18">
        <f>V13+V38+V44+V48+V55+V63</f>
        <v>337700</v>
      </c>
      <c r="X65" s="18" t="e">
        <f>X13+X38+X44+X48+X55+X63</f>
        <v>#REF!</v>
      </c>
      <c r="Y65" s="24"/>
      <c r="Z65" s="18">
        <f>Z13+Z38+Z44+Z48+Z55+Z63</f>
        <v>403000</v>
      </c>
    </row>
    <row r="66" spans="1:26" x14ac:dyDescent="0.2">
      <c r="J66" s="2"/>
      <c r="K66" s="25"/>
    </row>
    <row r="67" spans="1:26" x14ac:dyDescent="0.2">
      <c r="A67" s="3"/>
      <c r="B67" s="3" t="s">
        <v>83</v>
      </c>
      <c r="C67" s="3"/>
      <c r="D67" s="3"/>
      <c r="E67" s="3"/>
      <c r="F67" s="3"/>
      <c r="G67" s="3"/>
      <c r="H67" s="3"/>
      <c r="I67" s="3"/>
      <c r="J67" s="5">
        <f>J10-J65</f>
        <v>30798.5</v>
      </c>
      <c r="K67" s="5"/>
      <c r="L67" s="5">
        <f>L10-L65</f>
        <v>24948.089999999967</v>
      </c>
      <c r="M67" s="5"/>
      <c r="N67" s="5">
        <f>N10-N65</f>
        <v>5857.5299999999988</v>
      </c>
      <c r="O67" s="5"/>
      <c r="P67" s="5">
        <f>P10-P65</f>
        <v>65339.760000000009</v>
      </c>
      <c r="Q67" s="5"/>
      <c r="R67" s="5">
        <f>R10-R65</f>
        <v>25879.559999999998</v>
      </c>
      <c r="S67" s="5"/>
      <c r="T67" s="5">
        <f>T10-T65</f>
        <v>51716.23000000004</v>
      </c>
      <c r="U67" s="5"/>
      <c r="V67" s="5">
        <f>V10-V65</f>
        <v>68277.210000000079</v>
      </c>
      <c r="X67" s="5" t="e">
        <f>X10-X65</f>
        <v>#REF!</v>
      </c>
      <c r="Y67" s="24"/>
      <c r="Z67" s="5">
        <f>Z10-Z65</f>
        <v>43829.619999999995</v>
      </c>
    </row>
  </sheetData>
  <mergeCells count="6">
    <mergeCell ref="D28:I28"/>
    <mergeCell ref="C45:I45"/>
    <mergeCell ref="A1:J1"/>
    <mergeCell ref="A2:J2"/>
    <mergeCell ref="D26:I26"/>
    <mergeCell ref="D27:I27"/>
  </mergeCells>
  <phoneticPr fontId="5" type="noConversion"/>
  <pageMargins left="0.78740157499999996" right="0.78740157499999996" top="0.984251969" bottom="0.984251969" header="0.4921259845" footer="0.4921259845"/>
  <pageSetup paperSize="9" scale="83" fitToHeight="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J71"/>
  <sheetViews>
    <sheetView zoomScaleNormal="100" workbookViewId="0">
      <selection activeCell="B55" sqref="B55"/>
    </sheetView>
  </sheetViews>
  <sheetFormatPr defaultRowHeight="12.75" x14ac:dyDescent="0.2"/>
  <cols>
    <col min="1" max="1" width="3.28515625" customWidth="1"/>
    <col min="2" max="2" width="4.7109375" customWidth="1"/>
    <col min="3" max="3" width="5" customWidth="1"/>
    <col min="4" max="4" width="35.140625" customWidth="1"/>
    <col min="5" max="5" width="4.28515625" customWidth="1"/>
    <col min="7" max="7" width="9.28515625" bestFit="1" customWidth="1"/>
    <col min="8" max="8" width="11.42578125" customWidth="1"/>
    <col min="9" max="9" width="9.5703125" bestFit="1" customWidth="1"/>
    <col min="10" max="10" width="10.85546875" style="2" bestFit="1" customWidth="1"/>
  </cols>
  <sheetData>
    <row r="1" spans="1:10" x14ac:dyDescent="0.2">
      <c r="A1" s="191" t="s">
        <v>85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0" ht="15.75" x14ac:dyDescent="0.2">
      <c r="A2" s="193" t="s">
        <v>86</v>
      </c>
      <c r="B2" s="194"/>
      <c r="C2" s="194"/>
      <c r="D2" s="194"/>
      <c r="E2" s="194"/>
      <c r="F2" s="194"/>
      <c r="G2" s="194"/>
      <c r="H2" s="194"/>
      <c r="I2" s="194"/>
      <c r="J2" s="194"/>
    </row>
    <row r="3" spans="1:10" x14ac:dyDescent="0.2">
      <c r="J3" s="10" t="s">
        <v>91</v>
      </c>
    </row>
    <row r="4" spans="1:10" ht="15" x14ac:dyDescent="0.25">
      <c r="A4" s="19" t="s">
        <v>13</v>
      </c>
      <c r="B4" s="20"/>
      <c r="C4" s="4"/>
    </row>
    <row r="5" spans="1:10" x14ac:dyDescent="0.2">
      <c r="A5" t="s">
        <v>0</v>
      </c>
      <c r="B5" t="s">
        <v>1</v>
      </c>
      <c r="J5" s="2">
        <v>73598.09</v>
      </c>
    </row>
    <row r="6" spans="1:10" x14ac:dyDescent="0.2">
      <c r="A6" t="s">
        <v>2</v>
      </c>
      <c r="B6" t="s">
        <v>6</v>
      </c>
      <c r="E6">
        <v>360</v>
      </c>
      <c r="F6" t="s">
        <v>7</v>
      </c>
      <c r="G6" s="1">
        <v>400</v>
      </c>
      <c r="J6" s="2">
        <f>E6*G6</f>
        <v>144000</v>
      </c>
    </row>
    <row r="7" spans="1:10" x14ac:dyDescent="0.2">
      <c r="A7" t="s">
        <v>3</v>
      </c>
      <c r="B7" t="s">
        <v>8</v>
      </c>
      <c r="J7" s="2">
        <v>100000</v>
      </c>
    </row>
    <row r="8" spans="1:10" x14ac:dyDescent="0.2">
      <c r="A8" t="s">
        <v>4</v>
      </c>
      <c r="B8" t="s">
        <v>9</v>
      </c>
      <c r="J8" s="2">
        <v>500</v>
      </c>
    </row>
    <row r="9" spans="1:10" x14ac:dyDescent="0.2">
      <c r="A9" t="s">
        <v>5</v>
      </c>
      <c r="B9" t="s">
        <v>10</v>
      </c>
      <c r="J9" s="2">
        <v>0</v>
      </c>
    </row>
    <row r="10" spans="1:10" x14ac:dyDescent="0.2">
      <c r="B10" s="3" t="s">
        <v>11</v>
      </c>
      <c r="C10" s="3"/>
      <c r="J10" s="18">
        <f>SUM(J5:J9)</f>
        <v>318098.08999999997</v>
      </c>
    </row>
    <row r="12" spans="1:10" ht="15" x14ac:dyDescent="0.25">
      <c r="A12" s="19" t="s">
        <v>12</v>
      </c>
      <c r="B12" s="20"/>
      <c r="C12" s="4"/>
    </row>
    <row r="13" spans="1:10" x14ac:dyDescent="0.2">
      <c r="A13" s="11" t="s">
        <v>0</v>
      </c>
      <c r="B13" s="12" t="s">
        <v>14</v>
      </c>
      <c r="C13" s="11"/>
      <c r="D13" s="13"/>
      <c r="H13" s="17">
        <f>SUM(I14:I29)</f>
        <v>106000</v>
      </c>
    </row>
    <row r="14" spans="1:10" x14ac:dyDescent="0.2">
      <c r="B14" s="8" t="s">
        <v>15</v>
      </c>
      <c r="C14" s="3" t="s">
        <v>16</v>
      </c>
      <c r="I14" s="5">
        <f>J15</f>
        <v>8000</v>
      </c>
    </row>
    <row r="15" spans="1:10" x14ac:dyDescent="0.2">
      <c r="C15" s="6" t="s">
        <v>17</v>
      </c>
      <c r="D15" t="s">
        <v>87</v>
      </c>
      <c r="G15" s="1"/>
      <c r="J15" s="2">
        <v>8000</v>
      </c>
    </row>
    <row r="16" spans="1:10" x14ac:dyDescent="0.2">
      <c r="B16" s="8" t="s">
        <v>18</v>
      </c>
      <c r="C16" s="3" t="s">
        <v>25</v>
      </c>
      <c r="I16" s="5">
        <f>SUM(J17:J20)</f>
        <v>54000</v>
      </c>
    </row>
    <row r="17" spans="1:10" x14ac:dyDescent="0.2">
      <c r="B17" s="6"/>
      <c r="C17" s="6" t="s">
        <v>21</v>
      </c>
      <c r="D17" t="s">
        <v>26</v>
      </c>
      <c r="J17" s="2">
        <v>8000</v>
      </c>
    </row>
    <row r="18" spans="1:10" x14ac:dyDescent="0.2">
      <c r="B18" s="6"/>
      <c r="C18" s="6" t="s">
        <v>22</v>
      </c>
      <c r="D18" t="s">
        <v>88</v>
      </c>
      <c r="G18" s="1"/>
      <c r="J18" s="2">
        <v>24000</v>
      </c>
    </row>
    <row r="19" spans="1:10" x14ac:dyDescent="0.2">
      <c r="B19" s="6"/>
      <c r="C19" s="6" t="s">
        <v>23</v>
      </c>
      <c r="D19" t="s">
        <v>89</v>
      </c>
      <c r="J19" s="2">
        <v>12000</v>
      </c>
    </row>
    <row r="20" spans="1:10" x14ac:dyDescent="0.2">
      <c r="B20" s="6"/>
      <c r="C20" s="6" t="s">
        <v>24</v>
      </c>
      <c r="D20" t="s">
        <v>27</v>
      </c>
      <c r="J20" s="2">
        <v>10000</v>
      </c>
    </row>
    <row r="21" spans="1:10" x14ac:dyDescent="0.2">
      <c r="B21" s="8" t="s">
        <v>19</v>
      </c>
      <c r="C21" s="8" t="s">
        <v>28</v>
      </c>
      <c r="I21" s="5">
        <f>SUM(J22:J25)</f>
        <v>26000</v>
      </c>
    </row>
    <row r="22" spans="1:10" x14ac:dyDescent="0.2">
      <c r="C22" s="6" t="s">
        <v>29</v>
      </c>
      <c r="D22" t="s">
        <v>90</v>
      </c>
      <c r="J22" s="2">
        <v>4000</v>
      </c>
    </row>
    <row r="23" spans="1:10" x14ac:dyDescent="0.2">
      <c r="B23" s="6"/>
      <c r="C23" s="6" t="s">
        <v>30</v>
      </c>
      <c r="D23" t="s">
        <v>33</v>
      </c>
      <c r="J23" s="2">
        <v>15000</v>
      </c>
    </row>
    <row r="24" spans="1:10" ht="26.25" customHeight="1" x14ac:dyDescent="0.2">
      <c r="B24" s="6"/>
      <c r="C24" s="7" t="s">
        <v>31</v>
      </c>
      <c r="D24" s="195" t="s">
        <v>34</v>
      </c>
      <c r="E24" s="196"/>
      <c r="F24" s="196"/>
      <c r="G24" s="196"/>
      <c r="J24" s="2">
        <v>3000</v>
      </c>
    </row>
    <row r="25" spans="1:10" x14ac:dyDescent="0.2">
      <c r="B25" s="6"/>
      <c r="C25" s="6" t="s">
        <v>32</v>
      </c>
      <c r="D25" t="s">
        <v>35</v>
      </c>
      <c r="J25" s="2">
        <v>4000</v>
      </c>
    </row>
    <row r="26" spans="1:10" x14ac:dyDescent="0.2">
      <c r="B26" s="8" t="s">
        <v>20</v>
      </c>
      <c r="C26" s="8" t="s">
        <v>36</v>
      </c>
      <c r="I26" s="5">
        <f>SUM(J27:J29)</f>
        <v>18000</v>
      </c>
    </row>
    <row r="27" spans="1:10" x14ac:dyDescent="0.2">
      <c r="B27" s="6"/>
      <c r="C27" s="6" t="s">
        <v>37</v>
      </c>
      <c r="D27" t="s">
        <v>40</v>
      </c>
      <c r="J27" s="2">
        <v>15000</v>
      </c>
    </row>
    <row r="28" spans="1:10" x14ac:dyDescent="0.2">
      <c r="B28" s="6"/>
      <c r="C28" s="6" t="s">
        <v>38</v>
      </c>
      <c r="D28" t="s">
        <v>41</v>
      </c>
      <c r="J28" s="2">
        <v>500</v>
      </c>
    </row>
    <row r="29" spans="1:10" x14ac:dyDescent="0.2">
      <c r="B29" s="6"/>
      <c r="C29" s="6" t="s">
        <v>39</v>
      </c>
      <c r="D29" t="s">
        <v>42</v>
      </c>
      <c r="J29" s="2">
        <v>2500</v>
      </c>
    </row>
    <row r="30" spans="1:10" x14ac:dyDescent="0.2">
      <c r="B30" s="6"/>
      <c r="C30" s="6"/>
    </row>
    <row r="31" spans="1:10" x14ac:dyDescent="0.2">
      <c r="A31" s="11" t="s">
        <v>2</v>
      </c>
      <c r="B31" s="12" t="s">
        <v>43</v>
      </c>
      <c r="C31" s="14"/>
      <c r="D31" s="13"/>
      <c r="H31" s="17">
        <f>SUM(J33:J35)</f>
        <v>45000</v>
      </c>
    </row>
    <row r="32" spans="1:10" x14ac:dyDescent="0.2">
      <c r="B32" s="8" t="s">
        <v>44</v>
      </c>
      <c r="C32" s="8" t="s">
        <v>48</v>
      </c>
      <c r="I32" s="2"/>
    </row>
    <row r="33" spans="1:10" x14ac:dyDescent="0.2">
      <c r="B33" s="6"/>
      <c r="C33" s="6" t="s">
        <v>45</v>
      </c>
      <c r="D33" t="s">
        <v>50</v>
      </c>
      <c r="J33" s="2">
        <v>20000</v>
      </c>
    </row>
    <row r="34" spans="1:10" x14ac:dyDescent="0.2">
      <c r="B34" s="6"/>
      <c r="C34" s="6" t="s">
        <v>46</v>
      </c>
      <c r="D34" t="s">
        <v>51</v>
      </c>
      <c r="J34" s="2">
        <v>20000</v>
      </c>
    </row>
    <row r="35" spans="1:10" x14ac:dyDescent="0.2">
      <c r="B35" s="8" t="s">
        <v>47</v>
      </c>
      <c r="C35" s="8" t="s">
        <v>49</v>
      </c>
      <c r="J35" s="2">
        <v>5000</v>
      </c>
    </row>
    <row r="36" spans="1:10" x14ac:dyDescent="0.2">
      <c r="B36" s="6"/>
      <c r="C36" s="6"/>
    </row>
    <row r="37" spans="1:10" s="3" customFormat="1" x14ac:dyDescent="0.2">
      <c r="A37" s="11" t="s">
        <v>3</v>
      </c>
      <c r="B37" s="15" t="s">
        <v>52</v>
      </c>
      <c r="C37" s="16"/>
      <c r="D37" s="11"/>
      <c r="H37" s="17">
        <f>SUM(J38:J39)</f>
        <v>25000</v>
      </c>
      <c r="J37" s="5"/>
    </row>
    <row r="38" spans="1:10" x14ac:dyDescent="0.2">
      <c r="B38" s="6" t="s">
        <v>53</v>
      </c>
      <c r="C38" s="6" t="s">
        <v>55</v>
      </c>
      <c r="J38" s="2">
        <v>20000</v>
      </c>
    </row>
    <row r="39" spans="1:10" x14ac:dyDescent="0.2">
      <c r="B39" s="6" t="s">
        <v>54</v>
      </c>
      <c r="C39" s="6" t="s">
        <v>56</v>
      </c>
      <c r="J39" s="2">
        <v>5000</v>
      </c>
    </row>
    <row r="40" spans="1:10" x14ac:dyDescent="0.2">
      <c r="B40" s="6"/>
      <c r="C40" s="6"/>
    </row>
    <row r="41" spans="1:10" s="3" customFormat="1" x14ac:dyDescent="0.2">
      <c r="A41" s="11" t="s">
        <v>57</v>
      </c>
      <c r="B41" s="15" t="s">
        <v>58</v>
      </c>
      <c r="C41" s="16"/>
      <c r="D41" s="11"/>
      <c r="H41" s="17">
        <f>SUM(J42:J45)</f>
        <v>57650</v>
      </c>
      <c r="J41" s="5"/>
    </row>
    <row r="42" spans="1:10" x14ac:dyDescent="0.2">
      <c r="B42" s="6" t="s">
        <v>59</v>
      </c>
      <c r="C42" s="6" t="s">
        <v>63</v>
      </c>
      <c r="J42" s="2">
        <v>39650</v>
      </c>
    </row>
    <row r="43" spans="1:10" x14ac:dyDescent="0.2">
      <c r="B43" s="6" t="s">
        <v>60</v>
      </c>
      <c r="C43" s="6" t="s">
        <v>70</v>
      </c>
      <c r="J43" s="2">
        <v>8000</v>
      </c>
    </row>
    <row r="44" spans="1:10" x14ac:dyDescent="0.2">
      <c r="B44" s="6" t="s">
        <v>61</v>
      </c>
      <c r="C44" s="6" t="s">
        <v>71</v>
      </c>
      <c r="J44" s="2">
        <v>10000</v>
      </c>
    </row>
    <row r="45" spans="1:10" x14ac:dyDescent="0.2">
      <c r="B45" s="6" t="s">
        <v>62</v>
      </c>
      <c r="C45" s="6" t="s">
        <v>72</v>
      </c>
      <c r="J45" s="2">
        <v>0</v>
      </c>
    </row>
    <row r="47" spans="1:10" s="3" customFormat="1" x14ac:dyDescent="0.2">
      <c r="A47" s="11" t="s">
        <v>5</v>
      </c>
      <c r="B47" s="15" t="s">
        <v>73</v>
      </c>
      <c r="C47" s="11"/>
      <c r="D47" s="11"/>
      <c r="H47" s="17">
        <f>SUM(J48:J53)</f>
        <v>29500</v>
      </c>
      <c r="J47" s="5"/>
    </row>
    <row r="48" spans="1:10" x14ac:dyDescent="0.2">
      <c r="B48" s="6" t="s">
        <v>64</v>
      </c>
      <c r="C48" s="6" t="s">
        <v>74</v>
      </c>
      <c r="J48" s="2">
        <v>5000</v>
      </c>
    </row>
    <row r="49" spans="1:10" x14ac:dyDescent="0.2">
      <c r="B49" s="6" t="s">
        <v>65</v>
      </c>
      <c r="C49" s="6" t="s">
        <v>75</v>
      </c>
      <c r="J49" s="2">
        <v>500</v>
      </c>
    </row>
    <row r="50" spans="1:10" x14ac:dyDescent="0.2">
      <c r="B50" s="6" t="s">
        <v>66</v>
      </c>
      <c r="C50" s="6" t="s">
        <v>76</v>
      </c>
      <c r="J50" s="2">
        <v>1500</v>
      </c>
    </row>
    <row r="51" spans="1:10" x14ac:dyDescent="0.2">
      <c r="B51" s="6"/>
      <c r="C51" s="6" t="s">
        <v>69</v>
      </c>
      <c r="D51" t="s">
        <v>77</v>
      </c>
      <c r="J51" s="2">
        <v>2500</v>
      </c>
    </row>
    <row r="52" spans="1:10" x14ac:dyDescent="0.2">
      <c r="B52" s="6" t="s">
        <v>67</v>
      </c>
      <c r="C52" s="6" t="s">
        <v>78</v>
      </c>
      <c r="J52" s="2">
        <v>5000</v>
      </c>
    </row>
    <row r="53" spans="1:10" x14ac:dyDescent="0.2">
      <c r="B53" s="6" t="s">
        <v>68</v>
      </c>
      <c r="C53" s="6" t="s">
        <v>79</v>
      </c>
      <c r="J53" s="2">
        <v>15000</v>
      </c>
    </row>
    <row r="54" spans="1:10" x14ac:dyDescent="0.2">
      <c r="B54" s="6"/>
    </row>
    <row r="55" spans="1:10" s="3" customFormat="1" x14ac:dyDescent="0.2">
      <c r="A55" s="11" t="s">
        <v>80</v>
      </c>
      <c r="B55" s="15" t="s">
        <v>81</v>
      </c>
      <c r="C55" s="11"/>
      <c r="D55" s="11"/>
      <c r="J55" s="5">
        <v>30000</v>
      </c>
    </row>
    <row r="57" spans="1:10" x14ac:dyDescent="0.2">
      <c r="B57" s="8" t="s">
        <v>82</v>
      </c>
      <c r="H57" s="5">
        <f>SUM(H13:H56)</f>
        <v>263150</v>
      </c>
      <c r="I57" s="3"/>
      <c r="J57" s="18">
        <f>H57+J55</f>
        <v>293150</v>
      </c>
    </row>
    <row r="59" spans="1:10" s="3" customFormat="1" x14ac:dyDescent="0.2">
      <c r="B59" s="3" t="s">
        <v>83</v>
      </c>
      <c r="J59" s="5">
        <f>J10-J57</f>
        <v>24948.089999999967</v>
      </c>
    </row>
    <row r="62" spans="1:10" x14ac:dyDescent="0.2">
      <c r="A62" t="s">
        <v>84</v>
      </c>
      <c r="D62" s="9">
        <v>39764</v>
      </c>
    </row>
    <row r="65" spans="4:8" x14ac:dyDescent="0.2">
      <c r="H65" t="s">
        <v>125</v>
      </c>
    </row>
    <row r="66" spans="4:8" x14ac:dyDescent="0.2">
      <c r="D66" t="s">
        <v>129</v>
      </c>
      <c r="F66" s="93"/>
      <c r="H66" s="94">
        <v>19818.5</v>
      </c>
    </row>
    <row r="67" spans="4:8" x14ac:dyDescent="0.2">
      <c r="D67" t="s">
        <v>126</v>
      </c>
      <c r="H67" s="94">
        <v>3520</v>
      </c>
    </row>
    <row r="68" spans="4:8" x14ac:dyDescent="0.2">
      <c r="H68" s="94"/>
    </row>
    <row r="69" spans="4:8" x14ac:dyDescent="0.2">
      <c r="D69" t="s">
        <v>127</v>
      </c>
      <c r="H69" s="94">
        <v>42170</v>
      </c>
    </row>
    <row r="70" spans="4:8" x14ac:dyDescent="0.2">
      <c r="D70" t="s">
        <v>128</v>
      </c>
      <c r="H70" s="94">
        <v>8080.5</v>
      </c>
    </row>
    <row r="71" spans="4:8" x14ac:dyDescent="0.2">
      <c r="H71" s="94">
        <f>SUM(H66:H70)</f>
        <v>73589</v>
      </c>
    </row>
  </sheetData>
  <mergeCells count="3">
    <mergeCell ref="D24:G24"/>
    <mergeCell ref="A1:J1"/>
    <mergeCell ref="A2:J2"/>
  </mergeCells>
  <phoneticPr fontId="5" type="noConversion"/>
  <pageMargins left="0.78740157499999996" right="0.78740157499999996" top="0.984251969" bottom="0.984251969" header="0.4921259845" footer="0.4921259845"/>
  <pageSetup scale="83" orientation="portrait" r:id="rId1"/>
  <headerFooter alignWithMargins="0"/>
  <ignoredErrors>
    <ignoredError sqref="C15 C17:C20 C22:C25 C27:C29 C33:C34 C51" twoDigitTextYear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23:T90"/>
  <sheetViews>
    <sheetView workbookViewId="0">
      <selection activeCell="B2" sqref="B2:P69"/>
    </sheetView>
  </sheetViews>
  <sheetFormatPr defaultRowHeight="12.75" x14ac:dyDescent="0.2"/>
  <sheetData>
    <row r="23" spans="7:20" x14ac:dyDescent="0.2">
      <c r="G23" s="191" t="s">
        <v>216</v>
      </c>
      <c r="H23" s="192"/>
      <c r="I23" s="192"/>
      <c r="J23" s="192"/>
      <c r="K23" s="192"/>
      <c r="L23" s="192"/>
      <c r="M23" s="192"/>
      <c r="N23" s="192"/>
      <c r="O23" s="192"/>
      <c r="P23" s="192"/>
      <c r="Q23" s="69"/>
      <c r="R23" s="3"/>
      <c r="T23" s="151"/>
    </row>
    <row r="24" spans="7:20" ht="15.75" x14ac:dyDescent="0.2">
      <c r="G24" s="193" t="s">
        <v>209</v>
      </c>
      <c r="H24" s="194"/>
      <c r="I24" s="194"/>
      <c r="J24" s="194"/>
      <c r="K24" s="194"/>
      <c r="L24" s="194"/>
      <c r="M24" s="194"/>
      <c r="N24" s="194"/>
      <c r="O24" s="194"/>
      <c r="P24" s="194"/>
      <c r="Q24" s="113" t="s">
        <v>106</v>
      </c>
      <c r="R24" s="3"/>
      <c r="T24" s="151"/>
    </row>
    <row r="25" spans="7:20" ht="63.75" x14ac:dyDescent="0.2">
      <c r="P25" s="10" t="s">
        <v>91</v>
      </c>
      <c r="Q25" s="113" t="s">
        <v>107</v>
      </c>
      <c r="R25" s="153" t="s">
        <v>96</v>
      </c>
      <c r="T25" s="142" t="s">
        <v>159</v>
      </c>
    </row>
    <row r="26" spans="7:20" ht="15" x14ac:dyDescent="0.25">
      <c r="G26" s="19" t="s">
        <v>13</v>
      </c>
      <c r="H26" s="198" t="s">
        <v>13</v>
      </c>
      <c r="I26" s="196"/>
      <c r="P26" s="2"/>
      <c r="Q26" s="108"/>
      <c r="R26" s="5"/>
      <c r="T26" s="151"/>
    </row>
    <row r="27" spans="7:20" x14ac:dyDescent="0.2">
      <c r="G27" s="33" t="s">
        <v>0</v>
      </c>
      <c r="H27" s="156" t="s">
        <v>182</v>
      </c>
      <c r="I27" s="33"/>
      <c r="J27" s="33"/>
      <c r="K27" s="33"/>
      <c r="L27" s="33"/>
      <c r="M27" s="33"/>
      <c r="N27" s="33"/>
      <c r="O27" s="33"/>
      <c r="P27" s="124">
        <v>201411.68</v>
      </c>
      <c r="Q27" s="70"/>
      <c r="R27" s="124">
        <v>201411.68</v>
      </c>
      <c r="T27" s="151">
        <f>R27/P27</f>
        <v>1</v>
      </c>
    </row>
    <row r="28" spans="7:20" x14ac:dyDescent="0.2">
      <c r="G28" s="40" t="s">
        <v>2</v>
      </c>
      <c r="H28" s="40" t="s">
        <v>6</v>
      </c>
      <c r="I28" s="40"/>
      <c r="J28" s="40"/>
      <c r="K28" s="40">
        <v>270</v>
      </c>
      <c r="L28" s="40" t="s">
        <v>7</v>
      </c>
      <c r="M28" s="41">
        <v>400</v>
      </c>
      <c r="N28" s="40"/>
      <c r="O28" s="40"/>
      <c r="P28" s="42">
        <f>K28*M28</f>
        <v>108000</v>
      </c>
      <c r="Q28" s="71"/>
      <c r="R28" s="43">
        <v>90000</v>
      </c>
      <c r="S28" s="80"/>
      <c r="T28" s="151">
        <f>R28/P28</f>
        <v>0.83333333333333337</v>
      </c>
    </row>
    <row r="29" spans="7:20" x14ac:dyDescent="0.2">
      <c r="G29" s="36" t="s">
        <v>3</v>
      </c>
      <c r="H29" s="36" t="s">
        <v>183</v>
      </c>
      <c r="I29" s="36"/>
      <c r="J29" s="36"/>
      <c r="K29" s="39" t="s">
        <v>183</v>
      </c>
      <c r="L29" s="36"/>
      <c r="M29" s="36"/>
      <c r="N29" s="36"/>
      <c r="O29" s="36"/>
      <c r="P29" s="37">
        <v>0</v>
      </c>
      <c r="Q29" s="72"/>
      <c r="R29" s="149">
        <v>0</v>
      </c>
      <c r="S29" s="80"/>
      <c r="T29" s="202"/>
    </row>
    <row r="30" spans="7:20" x14ac:dyDescent="0.2">
      <c r="G30" s="40"/>
      <c r="H30" s="40"/>
      <c r="I30" s="40"/>
      <c r="J30" s="40"/>
      <c r="K30" s="44" t="s">
        <v>183</v>
      </c>
      <c r="L30" s="40"/>
      <c r="M30" s="40"/>
      <c r="N30" s="40"/>
      <c r="O30" s="40"/>
      <c r="P30" s="42"/>
      <c r="Q30" s="71"/>
      <c r="R30" s="43">
        <v>0</v>
      </c>
      <c r="S30" s="80"/>
      <c r="T30" s="202"/>
    </row>
    <row r="31" spans="7:20" x14ac:dyDescent="0.2">
      <c r="G31" s="36" t="s">
        <v>4</v>
      </c>
      <c r="H31" s="36" t="s">
        <v>9</v>
      </c>
      <c r="I31" s="36"/>
      <c r="J31" s="36"/>
      <c r="K31" s="36"/>
      <c r="L31" s="36"/>
      <c r="M31" s="36"/>
      <c r="N31" s="36"/>
      <c r="O31" s="36"/>
      <c r="P31" s="37">
        <v>20</v>
      </c>
      <c r="Q31" s="72"/>
      <c r="R31" s="149">
        <v>15.96</v>
      </c>
      <c r="S31" s="80"/>
      <c r="T31" s="151">
        <f>R31/P31</f>
        <v>0.79800000000000004</v>
      </c>
    </row>
    <row r="32" spans="7:20" x14ac:dyDescent="0.2">
      <c r="G32" s="45" t="s">
        <v>5</v>
      </c>
      <c r="H32" s="45" t="s">
        <v>219</v>
      </c>
      <c r="I32" s="45"/>
      <c r="J32" s="45"/>
      <c r="K32" s="45" t="s">
        <v>183</v>
      </c>
      <c r="L32" s="45"/>
      <c r="M32" s="45"/>
      <c r="N32" s="45"/>
      <c r="O32" s="45"/>
      <c r="P32" s="46">
        <v>0</v>
      </c>
      <c r="Q32" s="73"/>
      <c r="R32" s="43">
        <v>2000</v>
      </c>
      <c r="S32" s="80"/>
      <c r="T32" s="151"/>
    </row>
    <row r="33" spans="7:20" x14ac:dyDescent="0.2">
      <c r="G33" s="81"/>
      <c r="H33" s="81"/>
      <c r="I33" s="81"/>
      <c r="J33" s="81"/>
      <c r="K33" s="81" t="s">
        <v>183</v>
      </c>
      <c r="L33" s="81" t="s">
        <v>183</v>
      </c>
      <c r="M33" s="81"/>
      <c r="N33" s="81"/>
      <c r="O33" s="81"/>
      <c r="P33" s="82"/>
      <c r="Q33" s="83"/>
      <c r="R33" s="149">
        <v>0</v>
      </c>
      <c r="S33" s="80"/>
      <c r="T33" s="151"/>
    </row>
    <row r="34" spans="7:20" x14ac:dyDescent="0.2">
      <c r="G34" s="40"/>
      <c r="H34" s="40"/>
      <c r="I34" s="40"/>
      <c r="J34" s="40"/>
      <c r="K34" s="40" t="s">
        <v>183</v>
      </c>
      <c r="L34" s="40"/>
      <c r="M34" s="40"/>
      <c r="N34" s="40"/>
      <c r="O34" s="40"/>
      <c r="P34" s="42"/>
      <c r="Q34" s="71"/>
      <c r="R34" s="43">
        <v>0</v>
      </c>
      <c r="S34" s="80"/>
      <c r="T34" s="151"/>
    </row>
    <row r="35" spans="7:20" x14ac:dyDescent="0.2">
      <c r="H35" s="3" t="s">
        <v>11</v>
      </c>
      <c r="I35" s="3"/>
      <c r="P35" s="18">
        <f>SUM(P27:P34)</f>
        <v>309431.67999999999</v>
      </c>
      <c r="Q35" s="69"/>
      <c r="R35" s="63">
        <f>R27+R28+R29-R30+R31+R32+R33+R34</f>
        <v>293427.64</v>
      </c>
      <c r="S35" s="80"/>
      <c r="T35" s="152">
        <f>R35/P35</f>
        <v>0.94827924535716579</v>
      </c>
    </row>
    <row r="36" spans="7:20" x14ac:dyDescent="0.2">
      <c r="P36" s="2"/>
      <c r="Q36" s="69"/>
      <c r="R36" s="5"/>
      <c r="S36" s="80"/>
      <c r="T36" s="151"/>
    </row>
    <row r="37" spans="7:20" ht="15" x14ac:dyDescent="0.25">
      <c r="G37" s="19" t="s">
        <v>12</v>
      </c>
      <c r="H37" s="198" t="s">
        <v>12</v>
      </c>
      <c r="I37" s="196"/>
      <c r="P37" s="2"/>
      <c r="Q37" s="69"/>
      <c r="R37" s="5"/>
      <c r="S37" s="80"/>
      <c r="T37" s="151"/>
    </row>
    <row r="38" spans="7:20" x14ac:dyDescent="0.2">
      <c r="G38" s="11" t="s">
        <v>0</v>
      </c>
      <c r="H38" s="12" t="s">
        <v>183</v>
      </c>
      <c r="I38" s="11"/>
      <c r="J38" s="13"/>
      <c r="N38" s="17">
        <f>SUM(O39:O57)</f>
        <v>111000</v>
      </c>
      <c r="P38" s="2"/>
      <c r="Q38" s="69"/>
      <c r="R38" s="5"/>
      <c r="S38" s="80"/>
      <c r="T38" s="151"/>
    </row>
    <row r="39" spans="7:20" x14ac:dyDescent="0.2">
      <c r="G39" s="30"/>
      <c r="H39" s="48" t="s">
        <v>15</v>
      </c>
      <c r="I39" s="88" t="s">
        <v>185</v>
      </c>
      <c r="J39" s="30"/>
      <c r="K39" s="30"/>
      <c r="L39" s="30"/>
      <c r="M39" s="30"/>
      <c r="N39" s="30"/>
      <c r="O39" s="32">
        <f>SUM(P40)</f>
        <v>0</v>
      </c>
      <c r="P39" s="31"/>
      <c r="Q39" s="74"/>
      <c r="R39" s="32"/>
      <c r="S39" s="80"/>
      <c r="T39" s="151"/>
    </row>
    <row r="40" spans="7:20" x14ac:dyDescent="0.2">
      <c r="G40" s="45"/>
      <c r="H40" s="45"/>
      <c r="I40" s="53" t="s">
        <v>17</v>
      </c>
      <c r="J40" s="45" t="s">
        <v>185</v>
      </c>
      <c r="K40" s="45"/>
      <c r="L40" s="45"/>
      <c r="M40" s="54"/>
      <c r="N40" s="45"/>
      <c r="O40" s="55"/>
      <c r="P40" s="46">
        <v>0</v>
      </c>
      <c r="Q40" s="157"/>
      <c r="R40" s="47">
        <v>0</v>
      </c>
      <c r="S40" s="80"/>
      <c r="T40" s="151"/>
    </row>
    <row r="41" spans="7:20" x14ac:dyDescent="0.2">
      <c r="G41" s="30"/>
      <c r="H41" s="48" t="s">
        <v>18</v>
      </c>
      <c r="I41" s="88" t="s">
        <v>25</v>
      </c>
      <c r="J41" s="30"/>
      <c r="K41" s="30"/>
      <c r="L41" s="30"/>
      <c r="M41" s="30"/>
      <c r="N41" s="30"/>
      <c r="O41" s="32">
        <f>SUM(P42:P46)</f>
        <v>36000</v>
      </c>
      <c r="P41" s="31"/>
      <c r="Q41" s="74"/>
      <c r="R41" s="32"/>
      <c r="S41" s="80"/>
      <c r="T41" s="151"/>
    </row>
    <row r="42" spans="7:20" x14ac:dyDescent="0.2">
      <c r="G42" s="33"/>
      <c r="H42" s="49"/>
      <c r="I42" s="49" t="s">
        <v>21</v>
      </c>
      <c r="J42" s="33" t="s">
        <v>186</v>
      </c>
      <c r="K42" s="33"/>
      <c r="L42" s="33"/>
      <c r="M42" s="33"/>
      <c r="N42" s="33"/>
      <c r="O42" s="51"/>
      <c r="P42" s="34">
        <v>25000</v>
      </c>
      <c r="Q42" s="70"/>
      <c r="R42" s="32">
        <v>20188</v>
      </c>
      <c r="S42" s="80"/>
      <c r="T42" s="151">
        <f>R42/P42</f>
        <v>0.80752000000000002</v>
      </c>
    </row>
    <row r="43" spans="7:20" x14ac:dyDescent="0.2">
      <c r="G43" s="56"/>
      <c r="H43" s="57"/>
      <c r="I43" s="57" t="s">
        <v>22</v>
      </c>
      <c r="J43" s="40" t="s">
        <v>210</v>
      </c>
      <c r="K43" s="56"/>
      <c r="L43" s="56"/>
      <c r="M43" s="58"/>
      <c r="N43" s="56"/>
      <c r="O43" s="59"/>
      <c r="P43" s="60">
        <v>7000</v>
      </c>
      <c r="Q43" s="75"/>
      <c r="R43" s="43">
        <v>6648</v>
      </c>
      <c r="S43" s="80"/>
      <c r="T43" s="151">
        <f>R43/P43</f>
        <v>0.94971428571428573</v>
      </c>
    </row>
    <row r="44" spans="7:20" x14ac:dyDescent="0.2">
      <c r="G44" s="36"/>
      <c r="H44" s="50"/>
      <c r="I44" s="50" t="s">
        <v>23</v>
      </c>
      <c r="J44" s="89" t="s">
        <v>215</v>
      </c>
      <c r="K44" s="36"/>
      <c r="L44" s="36"/>
      <c r="M44" s="36"/>
      <c r="N44" s="36"/>
      <c r="O44" s="39"/>
      <c r="P44" s="37">
        <v>4000</v>
      </c>
      <c r="Q44" s="72"/>
      <c r="R44" s="32">
        <v>0</v>
      </c>
      <c r="S44" s="80"/>
      <c r="T44" s="151" t="s">
        <v>183</v>
      </c>
    </row>
    <row r="45" spans="7:20" x14ac:dyDescent="0.2">
      <c r="G45" s="40"/>
      <c r="H45" s="62"/>
      <c r="I45" s="62" t="s">
        <v>183</v>
      </c>
      <c r="J45" s="40" t="s">
        <v>183</v>
      </c>
      <c r="K45" s="40"/>
      <c r="L45" s="40"/>
      <c r="M45" s="40"/>
      <c r="N45" s="40"/>
      <c r="O45" s="44"/>
      <c r="P45" s="42">
        <v>0</v>
      </c>
      <c r="Q45" s="158"/>
      <c r="R45" s="43">
        <v>0</v>
      </c>
      <c r="S45" s="80"/>
      <c r="T45" s="151" t="s">
        <v>183</v>
      </c>
    </row>
    <row r="46" spans="7:20" x14ac:dyDescent="0.2">
      <c r="G46" s="89"/>
      <c r="H46" s="147"/>
      <c r="I46" s="147" t="s">
        <v>183</v>
      </c>
      <c r="J46" s="89" t="s">
        <v>183</v>
      </c>
      <c r="K46" s="89"/>
      <c r="L46" s="89"/>
      <c r="M46" s="89"/>
      <c r="N46" s="89"/>
      <c r="O46" s="91"/>
      <c r="P46" s="148">
        <v>0</v>
      </c>
      <c r="Q46" s="90"/>
      <c r="R46" s="149">
        <v>0</v>
      </c>
      <c r="S46" s="80"/>
      <c r="T46" s="162" t="s">
        <v>183</v>
      </c>
    </row>
    <row r="47" spans="7:20" x14ac:dyDescent="0.2">
      <c r="G47" s="30"/>
      <c r="H47" s="48" t="s">
        <v>19</v>
      </c>
      <c r="I47" s="164" t="s">
        <v>184</v>
      </c>
      <c r="J47" s="30"/>
      <c r="K47" s="30"/>
      <c r="L47" s="30"/>
      <c r="M47" s="30"/>
      <c r="N47" s="30"/>
      <c r="O47" s="32">
        <f>SUM(P48:P51)</f>
        <v>57000</v>
      </c>
      <c r="P47" s="31"/>
      <c r="Q47" s="74"/>
      <c r="R47" s="32"/>
      <c r="S47" s="80"/>
      <c r="T47" s="151"/>
    </row>
    <row r="48" spans="7:20" x14ac:dyDescent="0.2">
      <c r="G48" s="33"/>
      <c r="H48" s="33"/>
      <c r="I48" s="49" t="s">
        <v>29</v>
      </c>
      <c r="J48" s="156" t="s">
        <v>211</v>
      </c>
      <c r="K48" s="33"/>
      <c r="L48" s="33"/>
      <c r="M48" s="33"/>
      <c r="N48" s="33"/>
      <c r="O48" s="51"/>
      <c r="P48" s="34">
        <v>7000</v>
      </c>
      <c r="Q48" s="111"/>
      <c r="R48" s="32">
        <v>3162</v>
      </c>
      <c r="S48" s="80"/>
      <c r="T48" s="151">
        <f>R48/P48</f>
        <v>0.45171428571428573</v>
      </c>
    </row>
    <row r="49" spans="7:20" x14ac:dyDescent="0.2">
      <c r="G49" s="56"/>
      <c r="H49" s="57"/>
      <c r="I49" s="57" t="s">
        <v>30</v>
      </c>
      <c r="J49" s="167" t="s">
        <v>212</v>
      </c>
      <c r="K49" s="56"/>
      <c r="L49" s="56"/>
      <c r="M49" s="56"/>
      <c r="N49" s="56"/>
      <c r="O49" s="59"/>
      <c r="P49" s="60">
        <v>35000</v>
      </c>
      <c r="Q49" s="75"/>
      <c r="R49" s="43">
        <v>32340</v>
      </c>
      <c r="S49" s="80"/>
      <c r="T49" s="151">
        <f>R49/P49</f>
        <v>0.92400000000000004</v>
      </c>
    </row>
    <row r="50" spans="7:20" x14ac:dyDescent="0.2">
      <c r="G50" s="36"/>
      <c r="H50" s="50"/>
      <c r="I50" s="168" t="s">
        <v>31</v>
      </c>
      <c r="J50" s="203" t="s">
        <v>114</v>
      </c>
      <c r="K50" s="200"/>
      <c r="L50" s="200"/>
      <c r="M50" s="200"/>
      <c r="N50" s="36"/>
      <c r="O50" s="39"/>
      <c r="P50" s="37">
        <v>5000</v>
      </c>
      <c r="Q50" s="72"/>
      <c r="R50" s="32">
        <v>3675</v>
      </c>
      <c r="S50" s="80"/>
      <c r="T50" s="151">
        <f>R50/P50</f>
        <v>0.73499999999999999</v>
      </c>
    </row>
    <row r="51" spans="7:20" x14ac:dyDescent="0.2">
      <c r="G51" s="40"/>
      <c r="H51" s="62"/>
      <c r="I51" s="154" t="s">
        <v>32</v>
      </c>
      <c r="J51" s="159" t="s">
        <v>213</v>
      </c>
      <c r="K51" s="40"/>
      <c r="L51" s="40"/>
      <c r="M51" s="40" t="s">
        <v>183</v>
      </c>
      <c r="N51" s="40"/>
      <c r="O51" s="44"/>
      <c r="P51" s="42">
        <v>10000</v>
      </c>
      <c r="Q51" s="71" t="s">
        <v>183</v>
      </c>
      <c r="R51" s="43">
        <v>7626</v>
      </c>
      <c r="S51" s="80"/>
      <c r="T51" s="151">
        <f>R51/P51</f>
        <v>0.76259999999999994</v>
      </c>
    </row>
    <row r="52" spans="7:20" x14ac:dyDescent="0.2">
      <c r="G52" s="30"/>
      <c r="H52" s="48" t="s">
        <v>20</v>
      </c>
      <c r="I52" s="164" t="s">
        <v>192</v>
      </c>
      <c r="J52" s="30"/>
      <c r="K52" s="30"/>
      <c r="L52" s="30"/>
      <c r="M52" s="30"/>
      <c r="N52" s="30"/>
      <c r="O52" s="32">
        <f>SUM(P53:P58)</f>
        <v>18000</v>
      </c>
      <c r="P52" s="31"/>
      <c r="Q52" s="74"/>
      <c r="R52" s="32"/>
      <c r="S52" s="80"/>
      <c r="T52" s="151"/>
    </row>
    <row r="53" spans="7:20" x14ac:dyDescent="0.2">
      <c r="G53" s="30"/>
      <c r="H53" s="48"/>
      <c r="I53" s="48" t="s">
        <v>37</v>
      </c>
      <c r="J53" s="30" t="s">
        <v>217</v>
      </c>
      <c r="K53" s="30"/>
      <c r="L53" s="30"/>
      <c r="M53" s="30"/>
      <c r="N53" s="30"/>
      <c r="O53" s="30"/>
      <c r="P53" s="31">
        <v>3000</v>
      </c>
      <c r="Q53" s="108"/>
      <c r="R53" s="32">
        <v>1600</v>
      </c>
      <c r="S53" s="80"/>
      <c r="T53" s="151">
        <f>R53/P53</f>
        <v>0.53333333333333333</v>
      </c>
    </row>
    <row r="54" spans="7:20" x14ac:dyDescent="0.2">
      <c r="G54" s="40"/>
      <c r="H54" s="62"/>
      <c r="I54" s="62" t="s">
        <v>38</v>
      </c>
      <c r="J54" s="159" t="s">
        <v>218</v>
      </c>
      <c r="K54" s="40"/>
      <c r="L54" s="40"/>
      <c r="M54" s="40"/>
      <c r="N54" s="40"/>
      <c r="O54" s="40"/>
      <c r="P54" s="42">
        <v>6000</v>
      </c>
      <c r="Q54" s="71"/>
      <c r="R54" s="43">
        <v>3000</v>
      </c>
      <c r="S54" s="80"/>
      <c r="T54" s="151">
        <f>R54/P54</f>
        <v>0.5</v>
      </c>
    </row>
    <row r="55" spans="7:20" x14ac:dyDescent="0.2">
      <c r="G55" s="33"/>
      <c r="H55" s="49"/>
      <c r="I55" s="49" t="s">
        <v>39</v>
      </c>
      <c r="J55" s="33" t="s">
        <v>202</v>
      </c>
      <c r="K55" s="33"/>
      <c r="L55" s="33"/>
      <c r="M55" s="33"/>
      <c r="N55" s="33"/>
      <c r="O55" s="33"/>
      <c r="P55" s="34">
        <v>2000</v>
      </c>
      <c r="Q55" s="70"/>
      <c r="R55" s="38">
        <v>0</v>
      </c>
      <c r="S55" s="80"/>
      <c r="T55" s="151">
        <f>R55/P55</f>
        <v>0</v>
      </c>
    </row>
    <row r="56" spans="7:20" x14ac:dyDescent="0.2">
      <c r="G56" s="30"/>
      <c r="H56" s="48" t="s">
        <v>183</v>
      </c>
      <c r="I56" s="48" t="s">
        <v>187</v>
      </c>
      <c r="J56" s="89" t="s">
        <v>203</v>
      </c>
      <c r="K56" s="30"/>
      <c r="L56" s="30"/>
      <c r="M56" s="30"/>
      <c r="N56" s="30"/>
      <c r="O56" s="32" t="s">
        <v>183</v>
      </c>
      <c r="P56" s="31">
        <v>2000</v>
      </c>
      <c r="Q56" s="74"/>
      <c r="R56" s="5">
        <v>0</v>
      </c>
      <c r="S56" s="80"/>
      <c r="T56" s="151"/>
    </row>
    <row r="57" spans="7:20" x14ac:dyDescent="0.2">
      <c r="G57" s="30"/>
      <c r="H57" s="49"/>
      <c r="I57" s="49" t="s">
        <v>204</v>
      </c>
      <c r="J57" s="33" t="s">
        <v>189</v>
      </c>
      <c r="K57" s="33"/>
      <c r="L57" s="33"/>
      <c r="M57" s="33"/>
      <c r="N57" s="33"/>
      <c r="O57" s="33"/>
      <c r="P57" s="34">
        <v>2000</v>
      </c>
      <c r="Q57" s="34"/>
      <c r="R57" s="35">
        <v>2000</v>
      </c>
      <c r="S57" s="80"/>
      <c r="T57" s="151">
        <f>R57/P57</f>
        <v>1</v>
      </c>
    </row>
    <row r="58" spans="7:20" x14ac:dyDescent="0.2">
      <c r="H58" s="6"/>
      <c r="I58" s="6" t="s">
        <v>205</v>
      </c>
      <c r="J58" s="89" t="s">
        <v>188</v>
      </c>
      <c r="P58" s="2">
        <v>3000</v>
      </c>
      <c r="Q58" s="69"/>
      <c r="R58" s="5">
        <v>0</v>
      </c>
      <c r="S58" s="80"/>
      <c r="T58" s="151">
        <f>R58/P58</f>
        <v>0</v>
      </c>
    </row>
    <row r="59" spans="7:20" x14ac:dyDescent="0.2">
      <c r="G59" s="11" t="s">
        <v>2</v>
      </c>
      <c r="H59" s="12" t="s">
        <v>183</v>
      </c>
      <c r="I59" s="14"/>
      <c r="J59" s="13"/>
      <c r="N59" s="17">
        <f>SUM(P61:P63)</f>
        <v>4700</v>
      </c>
      <c r="P59" s="2"/>
      <c r="Q59" s="69"/>
      <c r="R59" s="3"/>
      <c r="S59" s="80"/>
      <c r="T59" s="151"/>
    </row>
    <row r="60" spans="7:20" x14ac:dyDescent="0.2">
      <c r="H60" s="6" t="s">
        <v>190</v>
      </c>
      <c r="I60" s="8" t="s">
        <v>191</v>
      </c>
      <c r="O60" s="32">
        <f>SUM(P61:P62)</f>
        <v>4700</v>
      </c>
      <c r="P60" s="2"/>
      <c r="Q60" s="69"/>
      <c r="R60" s="3"/>
      <c r="S60" s="80"/>
      <c r="T60" s="151"/>
    </row>
    <row r="61" spans="7:20" x14ac:dyDescent="0.2">
      <c r="H61" s="6"/>
      <c r="I61" s="6" t="s">
        <v>206</v>
      </c>
      <c r="J61" t="s">
        <v>193</v>
      </c>
      <c r="P61" s="2">
        <v>3200</v>
      </c>
      <c r="Q61" s="69"/>
      <c r="R61" s="5">
        <v>3200</v>
      </c>
      <c r="S61" s="80"/>
      <c r="T61" s="151">
        <f>R61/P61</f>
        <v>1</v>
      </c>
    </row>
    <row r="62" spans="7:20" x14ac:dyDescent="0.2">
      <c r="G62" s="40"/>
      <c r="H62" s="62"/>
      <c r="I62" s="62" t="s">
        <v>194</v>
      </c>
      <c r="J62" s="40" t="s">
        <v>195</v>
      </c>
      <c r="K62" s="40"/>
      <c r="L62" s="40"/>
      <c r="M62" s="40"/>
      <c r="N62" s="40"/>
      <c r="O62" s="40"/>
      <c r="P62" s="42">
        <v>1500</v>
      </c>
      <c r="Q62" s="71"/>
      <c r="R62" s="43">
        <v>700</v>
      </c>
      <c r="S62" s="80"/>
      <c r="T62" s="151">
        <f>R62/P62</f>
        <v>0.46666666666666667</v>
      </c>
    </row>
    <row r="63" spans="7:20" x14ac:dyDescent="0.2">
      <c r="G63" s="36"/>
      <c r="H63" s="165" t="s">
        <v>183</v>
      </c>
      <c r="I63" s="165" t="s">
        <v>183</v>
      </c>
      <c r="J63" s="36"/>
      <c r="K63" s="36"/>
      <c r="L63" s="36"/>
      <c r="M63" s="36"/>
      <c r="N63" s="36"/>
      <c r="O63" s="36"/>
      <c r="P63" s="37">
        <v>0</v>
      </c>
      <c r="Q63" s="72"/>
      <c r="R63" s="84">
        <v>0</v>
      </c>
      <c r="S63" s="80"/>
      <c r="T63" s="163" t="s">
        <v>183</v>
      </c>
    </row>
    <row r="64" spans="7:20" x14ac:dyDescent="0.2">
      <c r="H64" s="6"/>
      <c r="I64" s="6"/>
      <c r="P64" s="2"/>
      <c r="Q64" s="69"/>
      <c r="R64" s="5"/>
      <c r="S64" s="80"/>
      <c r="T64" s="151"/>
    </row>
    <row r="65" spans="7:20" x14ac:dyDescent="0.2">
      <c r="G65" s="11" t="s">
        <v>3</v>
      </c>
      <c r="H65" s="15" t="s">
        <v>196</v>
      </c>
      <c r="I65" s="16" t="s">
        <v>58</v>
      </c>
      <c r="J65" s="11"/>
      <c r="K65" s="3"/>
      <c r="L65" s="3"/>
      <c r="M65" s="3"/>
      <c r="N65" s="17">
        <f>SUM(P66:P66)</f>
        <v>4500</v>
      </c>
      <c r="O65" s="32">
        <f>SUM(P66:P67)</f>
        <v>4500</v>
      </c>
      <c r="P65" s="5"/>
      <c r="Q65" s="76"/>
      <c r="R65" s="5"/>
      <c r="S65" s="80"/>
      <c r="T65" s="151"/>
    </row>
    <row r="66" spans="7:20" x14ac:dyDescent="0.2">
      <c r="H66" s="126" t="s">
        <v>183</v>
      </c>
      <c r="I66" s="126" t="s">
        <v>197</v>
      </c>
      <c r="J66" s="130" t="s">
        <v>207</v>
      </c>
      <c r="N66" s="130" t="s">
        <v>183</v>
      </c>
      <c r="P66" s="2">
        <v>4500</v>
      </c>
      <c r="Q66" s="108"/>
      <c r="R66" s="5">
        <v>4460</v>
      </c>
      <c r="S66" s="80"/>
      <c r="T66" s="151">
        <f>R66/P66</f>
        <v>0.99111111111111116</v>
      </c>
    </row>
    <row r="67" spans="7:20" x14ac:dyDescent="0.2">
      <c r="H67" s="6"/>
      <c r="I67" s="6"/>
      <c r="P67" s="2"/>
      <c r="Q67" s="69"/>
      <c r="R67" s="5"/>
      <c r="S67" s="80"/>
      <c r="T67" s="151"/>
    </row>
    <row r="68" spans="7:20" x14ac:dyDescent="0.2">
      <c r="G68" s="11" t="s">
        <v>57</v>
      </c>
      <c r="H68" s="15" t="s">
        <v>198</v>
      </c>
      <c r="I68" s="16" t="s">
        <v>73</v>
      </c>
      <c r="J68" s="11"/>
      <c r="K68" s="3"/>
      <c r="L68" s="3"/>
      <c r="M68" s="3"/>
      <c r="N68" s="17">
        <f>SUM(P69:P73)</f>
        <v>9000</v>
      </c>
      <c r="O68" s="32">
        <f>SUM(P69:P73)</f>
        <v>9000</v>
      </c>
      <c r="P68" s="5"/>
      <c r="Q68" s="76"/>
      <c r="R68" s="5"/>
      <c r="S68" s="80"/>
      <c r="T68" s="151"/>
    </row>
    <row r="69" spans="7:20" x14ac:dyDescent="0.2">
      <c r="H69" s="126" t="s">
        <v>183</v>
      </c>
      <c r="I69" s="126" t="s">
        <v>183</v>
      </c>
      <c r="J69" s="130" t="s">
        <v>183</v>
      </c>
      <c r="P69" s="2">
        <v>0</v>
      </c>
      <c r="Q69" s="69"/>
      <c r="R69" s="5">
        <v>0</v>
      </c>
      <c r="S69" s="80"/>
      <c r="T69" s="163" t="s">
        <v>183</v>
      </c>
    </row>
    <row r="70" spans="7:20" x14ac:dyDescent="0.2">
      <c r="G70" s="40"/>
      <c r="H70" s="154" t="s">
        <v>183</v>
      </c>
      <c r="I70" s="154" t="s">
        <v>199</v>
      </c>
      <c r="J70" s="159" t="s">
        <v>208</v>
      </c>
      <c r="K70" s="40"/>
      <c r="L70" s="40"/>
      <c r="M70" s="40"/>
      <c r="N70" s="40"/>
      <c r="O70" s="40"/>
      <c r="P70" s="42">
        <v>3000</v>
      </c>
      <c r="Q70" s="71" t="s">
        <v>183</v>
      </c>
      <c r="R70" s="43">
        <v>2384</v>
      </c>
      <c r="S70" s="80"/>
      <c r="T70" s="151">
        <f>R70/P70</f>
        <v>0.79466666666666663</v>
      </c>
    </row>
    <row r="71" spans="7:20" x14ac:dyDescent="0.2">
      <c r="H71" s="126" t="s">
        <v>183</v>
      </c>
      <c r="I71" s="126" t="s">
        <v>200</v>
      </c>
      <c r="J71" s="130" t="s">
        <v>201</v>
      </c>
      <c r="P71" s="2">
        <v>6000</v>
      </c>
      <c r="Q71" s="108"/>
      <c r="R71" s="24">
        <v>6000</v>
      </c>
      <c r="S71" s="80"/>
      <c r="T71" s="151">
        <f>R71/P71</f>
        <v>1</v>
      </c>
    </row>
    <row r="72" spans="7:20" x14ac:dyDescent="0.2">
      <c r="G72" s="40"/>
      <c r="H72" s="154" t="s">
        <v>183</v>
      </c>
      <c r="I72" s="154" t="s">
        <v>183</v>
      </c>
      <c r="J72" s="159" t="s">
        <v>183</v>
      </c>
      <c r="K72" s="40"/>
      <c r="L72" s="40"/>
      <c r="M72" s="40"/>
      <c r="N72" s="40"/>
      <c r="O72" s="40"/>
      <c r="P72" s="42">
        <v>0</v>
      </c>
      <c r="Q72" s="71"/>
      <c r="R72" s="43">
        <v>0</v>
      </c>
      <c r="S72" s="80"/>
      <c r="T72" s="166" t="s">
        <v>183</v>
      </c>
    </row>
    <row r="73" spans="7:20" x14ac:dyDescent="0.2">
      <c r="G73" s="56"/>
      <c r="H73" s="160" t="s">
        <v>183</v>
      </c>
      <c r="I73" s="160" t="s">
        <v>183</v>
      </c>
      <c r="J73" s="56"/>
      <c r="K73" s="56"/>
      <c r="L73" s="56"/>
      <c r="M73" s="56"/>
      <c r="N73" s="56"/>
      <c r="O73" s="56"/>
      <c r="P73" s="60">
        <v>0</v>
      </c>
      <c r="Q73" s="75"/>
      <c r="R73" s="61">
        <v>0</v>
      </c>
      <c r="S73" s="80"/>
      <c r="T73" s="166" t="s">
        <v>183</v>
      </c>
    </row>
    <row r="74" spans="7:20" x14ac:dyDescent="0.2">
      <c r="P74" s="2"/>
      <c r="Q74" s="69"/>
      <c r="R74" s="5"/>
      <c r="S74" s="80"/>
      <c r="T74" s="151"/>
    </row>
    <row r="75" spans="7:20" x14ac:dyDescent="0.2">
      <c r="G75" s="11" t="s">
        <v>5</v>
      </c>
      <c r="H75" s="15" t="s">
        <v>183</v>
      </c>
      <c r="I75" s="11"/>
      <c r="J75" s="11"/>
      <c r="K75" s="3"/>
      <c r="L75" s="3"/>
      <c r="M75" s="3"/>
      <c r="N75" s="17" t="s">
        <v>183</v>
      </c>
      <c r="O75" s="3"/>
      <c r="P75" s="5"/>
      <c r="Q75" s="76"/>
      <c r="R75" s="5"/>
      <c r="S75" s="80"/>
      <c r="T75" s="151"/>
    </row>
    <row r="76" spans="7:20" x14ac:dyDescent="0.2">
      <c r="H76" s="126" t="s">
        <v>183</v>
      </c>
      <c r="I76" s="126" t="s">
        <v>183</v>
      </c>
      <c r="P76" s="2">
        <v>0</v>
      </c>
      <c r="Q76" s="69"/>
      <c r="R76" s="5">
        <v>0</v>
      </c>
      <c r="S76" s="80"/>
      <c r="T76" s="163" t="s">
        <v>183</v>
      </c>
    </row>
    <row r="77" spans="7:20" x14ac:dyDescent="0.2">
      <c r="G77" s="40"/>
      <c r="H77" s="154" t="s">
        <v>183</v>
      </c>
      <c r="I77" s="154" t="s">
        <v>183</v>
      </c>
      <c r="J77" s="40"/>
      <c r="K77" s="40"/>
      <c r="L77" s="40"/>
      <c r="M77" s="40"/>
      <c r="N77" s="40"/>
      <c r="O77" s="40"/>
      <c r="P77" s="42">
        <v>0</v>
      </c>
      <c r="Q77" s="71"/>
      <c r="R77" s="43">
        <v>0</v>
      </c>
      <c r="S77" s="80"/>
      <c r="T77" s="163" t="s">
        <v>183</v>
      </c>
    </row>
    <row r="78" spans="7:20" x14ac:dyDescent="0.2">
      <c r="H78" s="126" t="s">
        <v>183</v>
      </c>
      <c r="I78" s="126" t="s">
        <v>183</v>
      </c>
      <c r="P78" s="2">
        <v>0</v>
      </c>
      <c r="Q78" s="69"/>
      <c r="R78" s="5">
        <v>0</v>
      </c>
      <c r="S78" s="80"/>
      <c r="T78" s="163" t="s">
        <v>183</v>
      </c>
    </row>
    <row r="79" spans="7:20" x14ac:dyDescent="0.2">
      <c r="G79" s="40"/>
      <c r="H79" s="154" t="s">
        <v>183</v>
      </c>
      <c r="I79" s="154" t="s">
        <v>183</v>
      </c>
      <c r="J79" s="159" t="s">
        <v>183</v>
      </c>
      <c r="K79" s="40"/>
      <c r="L79" s="40"/>
      <c r="M79" s="40"/>
      <c r="N79" s="40"/>
      <c r="O79" s="40"/>
      <c r="P79" s="42">
        <v>0</v>
      </c>
      <c r="Q79" s="71"/>
      <c r="R79" s="43">
        <v>0</v>
      </c>
      <c r="S79" s="80"/>
      <c r="T79" s="163" t="s">
        <v>183</v>
      </c>
    </row>
    <row r="80" spans="7:20" x14ac:dyDescent="0.2">
      <c r="H80" s="126" t="s">
        <v>183</v>
      </c>
      <c r="I80" s="126" t="s">
        <v>183</v>
      </c>
      <c r="P80" s="2">
        <v>0</v>
      </c>
      <c r="Q80" s="69"/>
      <c r="R80" s="5">
        <v>0</v>
      </c>
      <c r="S80" s="80"/>
      <c r="T80" s="163" t="s">
        <v>183</v>
      </c>
    </row>
    <row r="81" spans="7:20" x14ac:dyDescent="0.2">
      <c r="G81" s="40"/>
      <c r="H81" s="154" t="s">
        <v>183</v>
      </c>
      <c r="I81" s="154" t="s">
        <v>183</v>
      </c>
      <c r="J81" s="40"/>
      <c r="K81" s="40"/>
      <c r="L81" s="40"/>
      <c r="M81" s="40"/>
      <c r="N81" s="40"/>
      <c r="O81" s="40"/>
      <c r="P81" s="42">
        <v>0</v>
      </c>
      <c r="Q81" s="71"/>
      <c r="R81" s="43"/>
      <c r="S81" s="80"/>
      <c r="T81" s="163" t="s">
        <v>183</v>
      </c>
    </row>
    <row r="82" spans="7:20" x14ac:dyDescent="0.2">
      <c r="G82" s="89"/>
      <c r="H82" s="147"/>
      <c r="I82" s="147"/>
      <c r="J82" s="89"/>
      <c r="K82" s="89"/>
      <c r="L82" s="89"/>
      <c r="M82" s="89"/>
      <c r="N82" s="89"/>
      <c r="O82" s="89"/>
      <c r="P82" s="148"/>
      <c r="Q82" s="148"/>
      <c r="R82" s="149"/>
      <c r="S82" s="80"/>
      <c r="T82" s="151"/>
    </row>
    <row r="83" spans="7:20" x14ac:dyDescent="0.2">
      <c r="G83" s="89"/>
      <c r="H83" s="147"/>
      <c r="I83" s="147"/>
      <c r="J83" s="89"/>
      <c r="K83" s="89"/>
      <c r="L83" s="89"/>
      <c r="M83" s="89"/>
      <c r="N83" s="89"/>
      <c r="O83" s="89"/>
      <c r="P83" s="148"/>
      <c r="Q83" s="148"/>
      <c r="R83" s="149"/>
      <c r="S83" s="80"/>
      <c r="T83" s="151"/>
    </row>
    <row r="84" spans="7:20" x14ac:dyDescent="0.2">
      <c r="H84" s="6"/>
      <c r="I84" s="6"/>
      <c r="P84" s="2"/>
      <c r="Q84" s="69"/>
      <c r="R84" s="5"/>
      <c r="S84" s="80"/>
      <c r="T84" s="151"/>
    </row>
    <row r="85" spans="7:20" x14ac:dyDescent="0.2">
      <c r="H85" s="8" t="s">
        <v>82</v>
      </c>
      <c r="N85" s="5">
        <f>SUM(N38:N84)</f>
        <v>129200</v>
      </c>
      <c r="O85" s="3"/>
      <c r="P85" s="18">
        <f>N85</f>
        <v>129200</v>
      </c>
      <c r="Q85" s="69"/>
      <c r="R85" s="63">
        <f>SUM(R40:R84)</f>
        <v>96983</v>
      </c>
      <c r="S85" s="80"/>
      <c r="T85" s="151">
        <f>R85/P85</f>
        <v>0.75064241486068106</v>
      </c>
    </row>
    <row r="86" spans="7:20" x14ac:dyDescent="0.2">
      <c r="P86" s="2"/>
      <c r="Q86" s="69"/>
      <c r="R86" s="5"/>
      <c r="T86" s="151"/>
    </row>
    <row r="87" spans="7:20" x14ac:dyDescent="0.2">
      <c r="G87" s="3"/>
      <c r="H87" s="3" t="s">
        <v>83</v>
      </c>
      <c r="I87" s="3"/>
      <c r="J87" s="3"/>
      <c r="K87" s="3"/>
      <c r="L87" s="3"/>
      <c r="M87" s="3"/>
      <c r="N87" s="3"/>
      <c r="O87" s="3"/>
      <c r="P87" s="5">
        <f>P35-P85</f>
        <v>180231.67999999999</v>
      </c>
      <c r="Q87" s="76"/>
      <c r="R87" s="155">
        <f>R35-R85</f>
        <v>196444.64</v>
      </c>
      <c r="T87" s="169" t="s">
        <v>222</v>
      </c>
    </row>
    <row r="88" spans="7:20" x14ac:dyDescent="0.2">
      <c r="J88" s="3" t="s">
        <v>220</v>
      </c>
      <c r="K88" s="170">
        <v>195913.64</v>
      </c>
      <c r="P88" s="2"/>
      <c r="Q88" s="69"/>
      <c r="R88" s="5"/>
      <c r="T88" s="151"/>
    </row>
    <row r="89" spans="7:20" ht="15.75" x14ac:dyDescent="0.25">
      <c r="J89" s="3" t="s">
        <v>214</v>
      </c>
      <c r="K89" s="170">
        <v>531</v>
      </c>
      <c r="P89" s="2"/>
      <c r="Q89" s="69"/>
      <c r="R89" s="150"/>
      <c r="T89" s="151"/>
    </row>
    <row r="90" spans="7:20" x14ac:dyDescent="0.2">
      <c r="G90" t="s">
        <v>84</v>
      </c>
      <c r="H90" s="201" t="s">
        <v>221</v>
      </c>
      <c r="I90" s="196"/>
      <c r="J90" s="196"/>
      <c r="P90" s="2"/>
      <c r="Q90" s="69"/>
      <c r="R90" s="5"/>
      <c r="T90" s="151"/>
    </row>
  </sheetData>
  <mergeCells count="7">
    <mergeCell ref="H90:J90"/>
    <mergeCell ref="G23:P23"/>
    <mergeCell ref="G24:P24"/>
    <mergeCell ref="H26:I26"/>
    <mergeCell ref="T29:T30"/>
    <mergeCell ref="H37:I37"/>
    <mergeCell ref="J50:M50"/>
  </mergeCells>
  <pageMargins left="0.7" right="0.7" top="0.78740157499999996" bottom="0.78740157499999996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O64"/>
  <sheetViews>
    <sheetView topLeftCell="A40" workbookViewId="0">
      <selection activeCell="F60" sqref="F60"/>
    </sheetView>
  </sheetViews>
  <sheetFormatPr defaultRowHeight="12.75" x14ac:dyDescent="0.2"/>
  <cols>
    <col min="1" max="1" width="3.28515625" customWidth="1"/>
    <col min="2" max="2" width="3.85546875" customWidth="1"/>
    <col min="3" max="3" width="5" customWidth="1"/>
    <col min="4" max="4" width="35.140625" customWidth="1"/>
    <col min="5" max="5" width="4.28515625" customWidth="1"/>
    <col min="8" max="8" width="11.42578125" customWidth="1"/>
    <col min="10" max="10" width="10.7109375" bestFit="1" customWidth="1"/>
    <col min="11" max="11" width="6" customWidth="1"/>
    <col min="12" max="12" width="10.7109375" customWidth="1"/>
    <col min="13" max="13" width="11.140625" style="2" customWidth="1"/>
  </cols>
  <sheetData>
    <row r="1" spans="1:13" x14ac:dyDescent="0.2">
      <c r="A1" s="191" t="s">
        <v>85</v>
      </c>
      <c r="B1" s="192"/>
      <c r="C1" s="192"/>
      <c r="D1" s="192"/>
      <c r="E1" s="192"/>
      <c r="F1" s="192"/>
      <c r="G1" s="192"/>
      <c r="H1" s="192"/>
      <c r="I1" s="192"/>
      <c r="J1" s="192"/>
      <c r="K1" s="21"/>
      <c r="L1" s="21"/>
    </row>
    <row r="2" spans="1:13" ht="15.75" x14ac:dyDescent="0.2">
      <c r="A2" s="193" t="s">
        <v>86</v>
      </c>
      <c r="B2" s="194"/>
      <c r="C2" s="194"/>
      <c r="D2" s="194"/>
      <c r="E2" s="194"/>
      <c r="F2" s="194"/>
      <c r="G2" s="194"/>
      <c r="H2" s="194"/>
      <c r="I2" s="194"/>
      <c r="J2" s="194"/>
      <c r="K2" s="22"/>
      <c r="L2" s="22"/>
    </row>
    <row r="3" spans="1:13" x14ac:dyDescent="0.2">
      <c r="J3" s="10" t="s">
        <v>91</v>
      </c>
      <c r="K3" s="10"/>
      <c r="L3" s="10" t="s">
        <v>96</v>
      </c>
      <c r="M3" s="2" t="s">
        <v>96</v>
      </c>
    </row>
    <row r="4" spans="1:13" ht="15" x14ac:dyDescent="0.25">
      <c r="A4" s="19" t="s">
        <v>13</v>
      </c>
      <c r="B4" s="20"/>
      <c r="C4" s="4"/>
      <c r="J4" s="2"/>
      <c r="K4" s="2"/>
      <c r="L4" s="2"/>
    </row>
    <row r="5" spans="1:13" x14ac:dyDescent="0.2">
      <c r="A5" t="s">
        <v>0</v>
      </c>
      <c r="B5" t="s">
        <v>1</v>
      </c>
      <c r="J5" s="2">
        <v>73598.09</v>
      </c>
      <c r="K5" s="2"/>
      <c r="L5" s="2"/>
      <c r="M5" s="2">
        <v>73598.09</v>
      </c>
    </row>
    <row r="6" spans="1:13" x14ac:dyDescent="0.2">
      <c r="A6" t="s">
        <v>2</v>
      </c>
      <c r="B6" t="s">
        <v>6</v>
      </c>
      <c r="E6">
        <v>360</v>
      </c>
      <c r="F6" t="s">
        <v>7</v>
      </c>
      <c r="G6" s="1">
        <v>400</v>
      </c>
      <c r="J6" s="2">
        <f>E6*G6</f>
        <v>144000</v>
      </c>
      <c r="K6" s="2"/>
      <c r="L6" s="2"/>
      <c r="M6" s="2">
        <v>143600</v>
      </c>
    </row>
    <row r="7" spans="1:13" x14ac:dyDescent="0.2">
      <c r="A7" t="s">
        <v>3</v>
      </c>
      <c r="B7" t="s">
        <v>8</v>
      </c>
      <c r="J7" s="2">
        <v>100000</v>
      </c>
      <c r="K7" s="2"/>
      <c r="L7" s="2"/>
      <c r="M7" s="2">
        <v>142076</v>
      </c>
    </row>
    <row r="8" spans="1:13" x14ac:dyDescent="0.2">
      <c r="A8" t="s">
        <v>4</v>
      </c>
      <c r="B8" t="s">
        <v>9</v>
      </c>
      <c r="J8" s="2">
        <v>500</v>
      </c>
      <c r="K8" s="2"/>
      <c r="L8" s="2"/>
      <c r="M8" s="2">
        <v>737.05</v>
      </c>
    </row>
    <row r="9" spans="1:13" x14ac:dyDescent="0.2">
      <c r="A9" t="s">
        <v>5</v>
      </c>
      <c r="B9" t="s">
        <v>10</v>
      </c>
      <c r="J9" s="2">
        <v>0</v>
      </c>
      <c r="K9" s="2"/>
      <c r="L9" s="2"/>
      <c r="M9" s="2">
        <v>0</v>
      </c>
    </row>
    <row r="10" spans="1:13" x14ac:dyDescent="0.2">
      <c r="B10" s="3" t="s">
        <v>11</v>
      </c>
      <c r="C10" s="3"/>
      <c r="J10" s="18">
        <f>SUM(J5:J9)</f>
        <v>318098.08999999997</v>
      </c>
      <c r="K10" s="24"/>
      <c r="L10" s="24"/>
      <c r="M10" s="18">
        <f>SUM(M5:M9)</f>
        <v>360011.13999999996</v>
      </c>
    </row>
    <row r="11" spans="1:13" x14ac:dyDescent="0.2">
      <c r="J11" s="2"/>
      <c r="K11" s="2"/>
      <c r="L11" s="2"/>
    </row>
    <row r="12" spans="1:13" ht="15" x14ac:dyDescent="0.25">
      <c r="A12" s="19" t="s">
        <v>12</v>
      </c>
      <c r="B12" s="20"/>
      <c r="C12" s="4"/>
      <c r="J12" s="2"/>
      <c r="K12" s="2"/>
      <c r="L12" s="2"/>
    </row>
    <row r="13" spans="1:13" x14ac:dyDescent="0.2">
      <c r="A13" s="11" t="s">
        <v>0</v>
      </c>
      <c r="B13" s="12" t="s">
        <v>14</v>
      </c>
      <c r="C13" s="11"/>
      <c r="D13" s="13"/>
      <c r="H13" s="17">
        <f>SUM(I14:I29)</f>
        <v>106000</v>
      </c>
      <c r="J13" s="2"/>
      <c r="K13" s="2"/>
      <c r="L13" s="17">
        <f>SUM(M14:M29)</f>
        <v>95921</v>
      </c>
    </row>
    <row r="14" spans="1:13" x14ac:dyDescent="0.2">
      <c r="B14" s="8" t="s">
        <v>15</v>
      </c>
      <c r="C14" s="3" t="s">
        <v>16</v>
      </c>
      <c r="I14" s="5">
        <f>J15</f>
        <v>8000</v>
      </c>
      <c r="J14" s="2"/>
      <c r="K14" s="2"/>
      <c r="L14" s="5">
        <f>SUM(M15)</f>
        <v>5640</v>
      </c>
    </row>
    <row r="15" spans="1:13" x14ac:dyDescent="0.2">
      <c r="C15" s="6" t="s">
        <v>17</v>
      </c>
      <c r="D15" t="s">
        <v>87</v>
      </c>
      <c r="G15" s="1"/>
      <c r="J15" s="2">
        <v>8000</v>
      </c>
      <c r="K15" s="2"/>
      <c r="L15" s="2"/>
      <c r="M15" s="2">
        <v>5640</v>
      </c>
    </row>
    <row r="16" spans="1:13" x14ac:dyDescent="0.2">
      <c r="B16" s="8" t="s">
        <v>18</v>
      </c>
      <c r="C16" s="3" t="s">
        <v>25</v>
      </c>
      <c r="I16" s="5">
        <f>SUM(J17:J20)</f>
        <v>54000</v>
      </c>
      <c r="J16" s="2"/>
      <c r="K16" s="2"/>
      <c r="L16" s="5">
        <f>SUM(M17:M20)</f>
        <v>36910</v>
      </c>
    </row>
    <row r="17" spans="1:13" x14ac:dyDescent="0.2">
      <c r="B17" s="6"/>
      <c r="C17" s="6" t="s">
        <v>21</v>
      </c>
      <c r="D17" t="s">
        <v>26</v>
      </c>
      <c r="J17" s="2">
        <v>8000</v>
      </c>
      <c r="K17" s="2"/>
      <c r="L17" s="2"/>
      <c r="M17" s="2">
        <v>1310</v>
      </c>
    </row>
    <row r="18" spans="1:13" x14ac:dyDescent="0.2">
      <c r="B18" s="6"/>
      <c r="C18" s="6" t="s">
        <v>22</v>
      </c>
      <c r="D18" t="s">
        <v>88</v>
      </c>
      <c r="G18" s="1"/>
      <c r="J18" s="2">
        <v>24000</v>
      </c>
      <c r="K18" s="2"/>
      <c r="L18" s="2"/>
      <c r="M18" s="2">
        <v>12000</v>
      </c>
    </row>
    <row r="19" spans="1:13" x14ac:dyDescent="0.2">
      <c r="B19" s="6"/>
      <c r="C19" s="6" t="s">
        <v>23</v>
      </c>
      <c r="D19" t="s">
        <v>89</v>
      </c>
      <c r="J19" s="2">
        <v>12000</v>
      </c>
      <c r="K19" s="2"/>
      <c r="L19" s="2"/>
      <c r="M19" s="2">
        <v>14000</v>
      </c>
    </row>
    <row r="20" spans="1:13" x14ac:dyDescent="0.2">
      <c r="B20" s="6"/>
      <c r="C20" s="6" t="s">
        <v>24</v>
      </c>
      <c r="D20" t="s">
        <v>27</v>
      </c>
      <c r="J20" s="2">
        <v>10000</v>
      </c>
      <c r="K20" s="2"/>
      <c r="L20" s="2"/>
      <c r="M20" s="2">
        <v>9600</v>
      </c>
    </row>
    <row r="21" spans="1:13" x14ac:dyDescent="0.2">
      <c r="B21" s="8" t="s">
        <v>19</v>
      </c>
      <c r="C21" s="8" t="s">
        <v>28</v>
      </c>
      <c r="I21" s="5">
        <f>SUM(J22:J25)</f>
        <v>26000</v>
      </c>
      <c r="J21" s="2"/>
      <c r="K21" s="2"/>
      <c r="L21" s="5">
        <f>SUM(M22:M25)</f>
        <v>36549</v>
      </c>
    </row>
    <row r="22" spans="1:13" x14ac:dyDescent="0.2">
      <c r="C22" s="6" t="s">
        <v>29</v>
      </c>
      <c r="D22" t="s">
        <v>90</v>
      </c>
      <c r="J22" s="2">
        <v>4000</v>
      </c>
      <c r="K22" s="2"/>
      <c r="L22" s="2"/>
      <c r="M22" s="25">
        <v>20293</v>
      </c>
    </row>
    <row r="23" spans="1:13" x14ac:dyDescent="0.2">
      <c r="B23" s="6"/>
      <c r="C23" s="6" t="s">
        <v>30</v>
      </c>
      <c r="D23" t="s">
        <v>33</v>
      </c>
      <c r="J23" s="2">
        <v>15000</v>
      </c>
      <c r="K23" s="2"/>
      <c r="L23" s="2"/>
      <c r="M23" s="2">
        <v>14717</v>
      </c>
    </row>
    <row r="24" spans="1:13" ht="26.25" customHeight="1" x14ac:dyDescent="0.2">
      <c r="B24" s="6"/>
      <c r="C24" s="7" t="s">
        <v>31</v>
      </c>
      <c r="D24" s="195" t="s">
        <v>34</v>
      </c>
      <c r="E24" s="196"/>
      <c r="F24" s="196"/>
      <c r="G24" s="196"/>
      <c r="J24" s="2">
        <v>3000</v>
      </c>
      <c r="K24" s="2"/>
      <c r="L24" s="2"/>
      <c r="M24" s="2">
        <v>0</v>
      </c>
    </row>
    <row r="25" spans="1:13" x14ac:dyDescent="0.2">
      <c r="B25" s="6"/>
      <c r="C25" s="6" t="s">
        <v>32</v>
      </c>
      <c r="D25" t="s">
        <v>35</v>
      </c>
      <c r="J25" s="2">
        <v>4000</v>
      </c>
      <c r="K25" s="2"/>
      <c r="L25" s="2"/>
      <c r="M25" s="2">
        <v>1539</v>
      </c>
    </row>
    <row r="26" spans="1:13" x14ac:dyDescent="0.2">
      <c r="B26" s="8" t="s">
        <v>20</v>
      </c>
      <c r="C26" s="8" t="s">
        <v>36</v>
      </c>
      <c r="I26" s="5">
        <f>SUM(J27:J29)</f>
        <v>18000</v>
      </c>
      <c r="J26" s="2"/>
      <c r="K26" s="2"/>
      <c r="L26" s="5">
        <f>SUM(M27:M29)</f>
        <v>16822</v>
      </c>
    </row>
    <row r="27" spans="1:13" x14ac:dyDescent="0.2">
      <c r="B27" s="6"/>
      <c r="C27" s="6" t="s">
        <v>37</v>
      </c>
      <c r="D27" t="s">
        <v>40</v>
      </c>
      <c r="J27" s="2">
        <v>15000</v>
      </c>
      <c r="K27" s="2"/>
      <c r="L27" s="2"/>
      <c r="M27" s="2">
        <v>16465</v>
      </c>
    </row>
    <row r="28" spans="1:13" x14ac:dyDescent="0.2">
      <c r="B28" s="6"/>
      <c r="C28" s="6" t="s">
        <v>38</v>
      </c>
      <c r="D28" t="s">
        <v>41</v>
      </c>
      <c r="J28" s="2">
        <v>500</v>
      </c>
      <c r="K28" s="2"/>
      <c r="L28" s="2"/>
      <c r="M28" s="2">
        <v>0</v>
      </c>
    </row>
    <row r="29" spans="1:13" x14ac:dyDescent="0.2">
      <c r="B29" s="6"/>
      <c r="C29" s="6" t="s">
        <v>39</v>
      </c>
      <c r="D29" t="s">
        <v>42</v>
      </c>
      <c r="J29" s="2">
        <v>2500</v>
      </c>
      <c r="K29" s="2"/>
      <c r="L29" s="2"/>
      <c r="M29" s="2">
        <v>357</v>
      </c>
    </row>
    <row r="30" spans="1:13" x14ac:dyDescent="0.2">
      <c r="B30" s="6"/>
      <c r="C30" s="6"/>
      <c r="J30" s="2"/>
      <c r="K30" s="2"/>
      <c r="L30" s="2"/>
    </row>
    <row r="31" spans="1:13" x14ac:dyDescent="0.2">
      <c r="A31" s="11" t="s">
        <v>2</v>
      </c>
      <c r="B31" s="12" t="s">
        <v>43</v>
      </c>
      <c r="C31" s="14"/>
      <c r="D31" s="13"/>
      <c r="H31" s="17">
        <f>SUM(J33:J35)</f>
        <v>45000</v>
      </c>
      <c r="J31" s="2"/>
      <c r="K31" s="2"/>
      <c r="L31" s="17">
        <f>SUM(M33:M35)</f>
        <v>40119</v>
      </c>
    </row>
    <row r="32" spans="1:13" x14ac:dyDescent="0.2">
      <c r="B32" s="8" t="s">
        <v>44</v>
      </c>
      <c r="C32" s="8" t="s">
        <v>48</v>
      </c>
      <c r="I32" s="2"/>
      <c r="J32" s="2"/>
      <c r="K32" s="2"/>
      <c r="L32" s="2"/>
    </row>
    <row r="33" spans="1:15" x14ac:dyDescent="0.2">
      <c r="B33" s="6"/>
      <c r="C33" s="6" t="s">
        <v>45</v>
      </c>
      <c r="D33" t="s">
        <v>50</v>
      </c>
      <c r="J33" s="2">
        <v>20000</v>
      </c>
      <c r="K33" s="2"/>
      <c r="L33" s="2"/>
      <c r="M33" s="2">
        <v>20000</v>
      </c>
      <c r="O33" s="2"/>
    </row>
    <row r="34" spans="1:15" x14ac:dyDescent="0.2">
      <c r="B34" s="6"/>
      <c r="C34" s="6" t="s">
        <v>46</v>
      </c>
      <c r="D34" t="s">
        <v>51</v>
      </c>
      <c r="J34" s="2">
        <v>20000</v>
      </c>
      <c r="K34" s="2"/>
      <c r="L34" s="2"/>
      <c r="M34" s="2">
        <v>20000</v>
      </c>
    </row>
    <row r="35" spans="1:15" x14ac:dyDescent="0.2">
      <c r="B35" s="8" t="s">
        <v>47</v>
      </c>
      <c r="C35" s="8" t="s">
        <v>49</v>
      </c>
      <c r="J35" s="2">
        <v>5000</v>
      </c>
      <c r="K35" s="2"/>
      <c r="L35" s="2"/>
      <c r="M35" s="2">
        <v>119</v>
      </c>
    </row>
    <row r="36" spans="1:15" x14ac:dyDescent="0.2">
      <c r="B36" s="6"/>
      <c r="C36" s="6"/>
      <c r="J36" s="2"/>
      <c r="K36" s="2"/>
      <c r="L36" s="2"/>
    </row>
    <row r="37" spans="1:15" x14ac:dyDescent="0.2">
      <c r="A37" s="11" t="s">
        <v>3</v>
      </c>
      <c r="B37" s="15" t="s">
        <v>52</v>
      </c>
      <c r="C37" s="16"/>
      <c r="D37" s="11"/>
      <c r="E37" s="3"/>
      <c r="F37" s="3"/>
      <c r="G37" s="3"/>
      <c r="H37" s="17">
        <f>SUM(J38:J39)</f>
        <v>25000</v>
      </c>
      <c r="I37" s="3"/>
      <c r="J37" s="5"/>
      <c r="K37" s="5"/>
      <c r="L37" s="17">
        <f>SUM(M38:M39)</f>
        <v>38500</v>
      </c>
      <c r="M37" s="5"/>
      <c r="N37" s="3"/>
      <c r="O37" s="3"/>
    </row>
    <row r="38" spans="1:15" x14ac:dyDescent="0.2">
      <c r="B38" s="6" t="s">
        <v>53</v>
      </c>
      <c r="C38" s="6" t="s">
        <v>55</v>
      </c>
      <c r="J38" s="2">
        <v>20000</v>
      </c>
      <c r="K38" s="2"/>
      <c r="L38" s="2"/>
      <c r="M38" s="2">
        <v>33500</v>
      </c>
      <c r="O38" s="2"/>
    </row>
    <row r="39" spans="1:15" x14ac:dyDescent="0.2">
      <c r="B39" s="6" t="s">
        <v>54</v>
      </c>
      <c r="C39" s="6" t="s">
        <v>56</v>
      </c>
      <c r="J39" s="2">
        <v>5000</v>
      </c>
      <c r="K39" s="2"/>
      <c r="L39" s="2"/>
      <c r="M39" s="2">
        <v>5000</v>
      </c>
      <c r="O39" s="2"/>
    </row>
    <row r="40" spans="1:15" x14ac:dyDescent="0.2">
      <c r="B40" s="6"/>
      <c r="C40" s="6"/>
      <c r="J40" s="2"/>
      <c r="K40" s="2"/>
      <c r="L40" s="2"/>
    </row>
    <row r="41" spans="1:15" x14ac:dyDescent="0.2">
      <c r="A41" s="11" t="s">
        <v>57</v>
      </c>
      <c r="B41" s="15" t="s">
        <v>58</v>
      </c>
      <c r="C41" s="16"/>
      <c r="D41" s="11"/>
      <c r="E41" s="3"/>
      <c r="F41" s="3"/>
      <c r="G41" s="3"/>
      <c r="H41" s="17">
        <f>SUM(J42:J45)</f>
        <v>57650</v>
      </c>
      <c r="I41" s="3"/>
      <c r="J41" s="5"/>
      <c r="K41" s="5"/>
      <c r="L41" s="17">
        <f>SUM(M42:M45)</f>
        <v>54699</v>
      </c>
      <c r="M41" s="5"/>
      <c r="N41" s="3"/>
      <c r="O41" s="3"/>
    </row>
    <row r="42" spans="1:15" x14ac:dyDescent="0.2">
      <c r="B42" s="6" t="s">
        <v>59</v>
      </c>
      <c r="C42" s="6" t="s">
        <v>63</v>
      </c>
      <c r="J42" s="2">
        <v>39650</v>
      </c>
      <c r="K42" s="2"/>
      <c r="L42" s="2"/>
      <c r="M42" s="2">
        <v>39068</v>
      </c>
    </row>
    <row r="43" spans="1:15" x14ac:dyDescent="0.2">
      <c r="B43" s="6" t="s">
        <v>60</v>
      </c>
      <c r="C43" s="6" t="s">
        <v>70</v>
      </c>
      <c r="J43" s="2">
        <v>8000</v>
      </c>
      <c r="K43" s="2"/>
      <c r="L43" s="2"/>
      <c r="M43" s="2">
        <v>8000</v>
      </c>
    </row>
    <row r="44" spans="1:15" x14ac:dyDescent="0.2">
      <c r="B44" s="6" t="s">
        <v>61</v>
      </c>
      <c r="C44" s="6" t="s">
        <v>71</v>
      </c>
      <c r="J44" s="2">
        <v>10000</v>
      </c>
      <c r="K44" s="2"/>
      <c r="L44" s="2"/>
      <c r="M44" s="2">
        <v>7631</v>
      </c>
    </row>
    <row r="45" spans="1:15" x14ac:dyDescent="0.2">
      <c r="B45" s="6" t="s">
        <v>62</v>
      </c>
      <c r="C45" s="6" t="s">
        <v>72</v>
      </c>
      <c r="J45" s="2">
        <v>0</v>
      </c>
      <c r="K45" s="2"/>
      <c r="L45" s="2"/>
      <c r="M45" s="2">
        <v>0</v>
      </c>
    </row>
    <row r="46" spans="1:15" x14ac:dyDescent="0.2">
      <c r="J46" s="2"/>
      <c r="K46" s="2"/>
      <c r="L46" s="2"/>
    </row>
    <row r="47" spans="1:15" x14ac:dyDescent="0.2">
      <c r="A47" s="11" t="s">
        <v>5</v>
      </c>
      <c r="B47" s="15" t="s">
        <v>73</v>
      </c>
      <c r="C47" s="11"/>
      <c r="D47" s="11"/>
      <c r="E47" s="3"/>
      <c r="F47" s="3"/>
      <c r="G47" s="3"/>
      <c r="H47" s="17">
        <f>SUM(J48:J53)</f>
        <v>29500</v>
      </c>
      <c r="I47" s="3"/>
      <c r="J47" s="5"/>
      <c r="K47" s="5"/>
      <c r="L47" s="17">
        <f>SUM(M48:M53)</f>
        <v>9286</v>
      </c>
      <c r="M47" s="5"/>
      <c r="N47" s="3"/>
      <c r="O47" s="3"/>
    </row>
    <row r="48" spans="1:15" x14ac:dyDescent="0.2">
      <c r="B48" s="6" t="s">
        <v>64</v>
      </c>
      <c r="C48" s="6" t="s">
        <v>74</v>
      </c>
      <c r="J48" s="2">
        <v>5000</v>
      </c>
      <c r="K48" s="2"/>
      <c r="L48" s="2"/>
      <c r="M48" s="2">
        <v>4896</v>
      </c>
    </row>
    <row r="49" spans="1:15" x14ac:dyDescent="0.2">
      <c r="B49" s="6" t="s">
        <v>65</v>
      </c>
      <c r="C49" s="6" t="s">
        <v>75</v>
      </c>
      <c r="J49" s="2">
        <v>500</v>
      </c>
      <c r="K49" s="2"/>
      <c r="L49" s="2"/>
      <c r="M49" s="2">
        <v>0</v>
      </c>
    </row>
    <row r="50" spans="1:15" x14ac:dyDescent="0.2">
      <c r="B50" s="6" t="s">
        <v>66</v>
      </c>
      <c r="C50" s="6" t="s">
        <v>76</v>
      </c>
      <c r="J50" s="2">
        <v>1500</v>
      </c>
      <c r="K50" s="2"/>
      <c r="L50" s="2"/>
      <c r="M50" s="2">
        <v>2440</v>
      </c>
    </row>
    <row r="51" spans="1:15" x14ac:dyDescent="0.2">
      <c r="B51" s="6"/>
      <c r="C51" s="6" t="s">
        <v>69</v>
      </c>
      <c r="D51" t="s">
        <v>77</v>
      </c>
      <c r="J51" s="2">
        <v>2500</v>
      </c>
      <c r="K51" s="2"/>
      <c r="L51" s="2"/>
      <c r="M51" s="2">
        <v>1950</v>
      </c>
    </row>
    <row r="52" spans="1:15" x14ac:dyDescent="0.2">
      <c r="B52" s="6" t="s">
        <v>67</v>
      </c>
      <c r="C52" s="6" t="s">
        <v>78</v>
      </c>
      <c r="J52" s="2">
        <v>5000</v>
      </c>
      <c r="K52" s="2"/>
      <c r="L52" s="2"/>
      <c r="M52" s="2">
        <v>0</v>
      </c>
    </row>
    <row r="53" spans="1:15" x14ac:dyDescent="0.2">
      <c r="B53" s="6" t="s">
        <v>68</v>
      </c>
      <c r="C53" s="6" t="s">
        <v>79</v>
      </c>
      <c r="J53" s="2">
        <v>15000</v>
      </c>
      <c r="K53" s="2"/>
      <c r="L53" s="2"/>
      <c r="M53" s="2">
        <v>0</v>
      </c>
    </row>
    <row r="54" spans="1:15" x14ac:dyDescent="0.2">
      <c r="B54" s="6"/>
      <c r="J54" s="2"/>
      <c r="K54" s="2"/>
      <c r="L54" s="2"/>
    </row>
    <row r="55" spans="1:15" x14ac:dyDescent="0.2">
      <c r="A55" s="11" t="s">
        <v>80</v>
      </c>
      <c r="B55" s="15" t="s">
        <v>81</v>
      </c>
      <c r="C55" s="11"/>
      <c r="D55" s="11"/>
      <c r="E55" s="3"/>
      <c r="F55" s="3"/>
      <c r="G55" s="3"/>
      <c r="H55" s="17">
        <f>J55</f>
        <v>30000</v>
      </c>
      <c r="I55" s="3"/>
      <c r="J55" s="5">
        <v>30000</v>
      </c>
      <c r="K55" s="5"/>
      <c r="L55" s="17">
        <f>M55</f>
        <v>87278.61</v>
      </c>
      <c r="M55" s="23">
        <v>87278.61</v>
      </c>
      <c r="N55" s="3"/>
      <c r="O55" s="3"/>
    </row>
    <row r="56" spans="1:15" x14ac:dyDescent="0.2">
      <c r="J56" s="2"/>
      <c r="K56" s="2"/>
      <c r="L56" s="2"/>
    </row>
    <row r="57" spans="1:15" x14ac:dyDescent="0.2">
      <c r="B57" s="8" t="s">
        <v>82</v>
      </c>
      <c r="H57" s="5">
        <f>SUM(H13:H56)</f>
        <v>293150</v>
      </c>
      <c r="I57" s="3"/>
      <c r="J57" s="18">
        <f>SUM(J13:J56)</f>
        <v>293150</v>
      </c>
      <c r="K57" s="24"/>
      <c r="L57" s="24">
        <f>L55+L47+L41+L37+L31+L13</f>
        <v>325803.61</v>
      </c>
      <c r="M57" s="18">
        <f>SUM(M13:M56)</f>
        <v>325803.61</v>
      </c>
    </row>
    <row r="58" spans="1:15" x14ac:dyDescent="0.2">
      <c r="J58" s="2"/>
      <c r="K58" s="2"/>
      <c r="L58" s="2"/>
    </row>
    <row r="59" spans="1:15" x14ac:dyDescent="0.2">
      <c r="A59" s="3"/>
      <c r="B59" s="3" t="s">
        <v>83</v>
      </c>
      <c r="C59" s="3"/>
      <c r="D59" s="3"/>
      <c r="E59" s="3"/>
      <c r="F59" s="3"/>
      <c r="G59" s="3"/>
      <c r="H59" s="3"/>
      <c r="I59" s="3"/>
      <c r="J59" s="5">
        <f>J10-J57</f>
        <v>24948.089999999967</v>
      </c>
      <c r="K59" s="5"/>
      <c r="L59" s="5"/>
      <c r="M59" s="5">
        <f>M10-M57</f>
        <v>34207.52999999997</v>
      </c>
      <c r="N59" s="3"/>
      <c r="O59" s="3"/>
    </row>
    <row r="60" spans="1:15" x14ac:dyDescent="0.2">
      <c r="J60" s="2"/>
      <c r="K60" s="2"/>
      <c r="L60" s="2"/>
    </row>
    <row r="61" spans="1:15" x14ac:dyDescent="0.2">
      <c r="J61" s="2"/>
      <c r="K61" s="2"/>
      <c r="L61" s="2"/>
    </row>
    <row r="62" spans="1:15" x14ac:dyDescent="0.2">
      <c r="A62" t="s">
        <v>84</v>
      </c>
      <c r="D62" s="26"/>
      <c r="J62" s="2"/>
      <c r="K62" s="2"/>
      <c r="L62" s="2"/>
    </row>
    <row r="63" spans="1:15" x14ac:dyDescent="0.2">
      <c r="D63" s="26" t="s">
        <v>97</v>
      </c>
      <c r="J63" s="2"/>
      <c r="K63" s="2"/>
      <c r="L63" s="2"/>
    </row>
    <row r="64" spans="1:15" x14ac:dyDescent="0.2">
      <c r="D64" s="27" t="s">
        <v>98</v>
      </c>
    </row>
  </sheetData>
  <mergeCells count="3">
    <mergeCell ref="A1:J1"/>
    <mergeCell ref="A2:J2"/>
    <mergeCell ref="D24:G24"/>
  </mergeCells>
  <phoneticPr fontId="5" type="noConversion"/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N63"/>
  <sheetViews>
    <sheetView topLeftCell="A34" workbookViewId="0">
      <selection activeCell="A55" sqref="A55:IV55"/>
    </sheetView>
  </sheetViews>
  <sheetFormatPr defaultRowHeight="12.75" x14ac:dyDescent="0.2"/>
  <cols>
    <col min="1" max="1" width="3.42578125" customWidth="1"/>
    <col min="2" max="2" width="4.5703125" customWidth="1"/>
    <col min="3" max="3" width="5.5703125" customWidth="1"/>
    <col min="4" max="4" width="34.5703125" customWidth="1"/>
    <col min="6" max="6" width="7" customWidth="1"/>
    <col min="7" max="7" width="7.85546875" customWidth="1"/>
    <col min="8" max="8" width="10.28515625" customWidth="1"/>
    <col min="10" max="10" width="10.140625" bestFit="1" customWidth="1"/>
  </cols>
  <sheetData>
    <row r="1" spans="1:10" x14ac:dyDescent="0.2">
      <c r="A1" s="191" t="s">
        <v>85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0" ht="15.75" x14ac:dyDescent="0.2">
      <c r="A2" s="193" t="s">
        <v>92</v>
      </c>
      <c r="B2" s="194"/>
      <c r="C2" s="194"/>
      <c r="D2" s="194"/>
      <c r="E2" s="194"/>
      <c r="F2" s="194"/>
      <c r="G2" s="194"/>
      <c r="H2" s="194"/>
      <c r="I2" s="194"/>
      <c r="J2" s="194"/>
    </row>
    <row r="3" spans="1:10" x14ac:dyDescent="0.2">
      <c r="J3" s="10" t="s">
        <v>91</v>
      </c>
    </row>
    <row r="4" spans="1:10" ht="15" x14ac:dyDescent="0.25">
      <c r="A4" s="19" t="s">
        <v>13</v>
      </c>
      <c r="B4" s="20"/>
      <c r="C4" s="4"/>
      <c r="J4" s="2"/>
    </row>
    <row r="5" spans="1:10" x14ac:dyDescent="0.2">
      <c r="A5" t="s">
        <v>0</v>
      </c>
      <c r="B5" t="s">
        <v>93</v>
      </c>
      <c r="J5" s="2">
        <v>34207.53</v>
      </c>
    </row>
    <row r="6" spans="1:10" x14ac:dyDescent="0.2">
      <c r="A6" t="s">
        <v>2</v>
      </c>
      <c r="B6" t="s">
        <v>6</v>
      </c>
      <c r="E6">
        <v>351</v>
      </c>
      <c r="F6" t="s">
        <v>7</v>
      </c>
      <c r="G6" s="1">
        <v>400</v>
      </c>
      <c r="J6" s="2">
        <f>E6*G6</f>
        <v>140400</v>
      </c>
    </row>
    <row r="7" spans="1:10" x14ac:dyDescent="0.2">
      <c r="A7" t="s">
        <v>3</v>
      </c>
      <c r="B7" t="s">
        <v>8</v>
      </c>
      <c r="J7" s="2">
        <v>80000</v>
      </c>
    </row>
    <row r="8" spans="1:10" x14ac:dyDescent="0.2">
      <c r="A8" t="s">
        <v>4</v>
      </c>
      <c r="B8" t="s">
        <v>9</v>
      </c>
      <c r="J8" s="2">
        <v>500</v>
      </c>
    </row>
    <row r="9" spans="1:10" x14ac:dyDescent="0.2">
      <c r="A9" t="s">
        <v>5</v>
      </c>
      <c r="B9" t="s">
        <v>10</v>
      </c>
      <c r="J9" s="2">
        <v>0</v>
      </c>
    </row>
    <row r="10" spans="1:10" x14ac:dyDescent="0.2">
      <c r="B10" s="3" t="s">
        <v>11</v>
      </c>
      <c r="C10" s="3"/>
      <c r="J10" s="18">
        <f>SUM(J5:J9)</f>
        <v>255107.53</v>
      </c>
    </row>
    <row r="11" spans="1:10" x14ac:dyDescent="0.2">
      <c r="J11" s="2"/>
    </row>
    <row r="12" spans="1:10" ht="15" x14ac:dyDescent="0.25">
      <c r="A12" s="19" t="s">
        <v>12</v>
      </c>
      <c r="B12" s="20"/>
      <c r="C12" s="4"/>
      <c r="J12" s="2"/>
    </row>
    <row r="13" spans="1:10" x14ac:dyDescent="0.2">
      <c r="A13" s="11" t="s">
        <v>0</v>
      </c>
      <c r="B13" s="12" t="s">
        <v>14</v>
      </c>
      <c r="C13" s="11"/>
      <c r="D13" s="13"/>
      <c r="H13" s="17">
        <f>SUM(I14:I29)</f>
        <v>88000</v>
      </c>
      <c r="J13" s="2"/>
    </row>
    <row r="14" spans="1:10" x14ac:dyDescent="0.2">
      <c r="B14" s="6" t="s">
        <v>15</v>
      </c>
      <c r="C14" t="s">
        <v>16</v>
      </c>
      <c r="I14" s="5">
        <f>J15</f>
        <v>8000</v>
      </c>
      <c r="J14" s="2"/>
    </row>
    <row r="15" spans="1:10" x14ac:dyDescent="0.2">
      <c r="C15" s="6" t="s">
        <v>17</v>
      </c>
      <c r="D15" t="s">
        <v>87</v>
      </c>
      <c r="G15" s="1"/>
      <c r="I15" s="3"/>
      <c r="J15" s="2">
        <v>8000</v>
      </c>
    </row>
    <row r="16" spans="1:10" x14ac:dyDescent="0.2">
      <c r="B16" s="6" t="s">
        <v>18</v>
      </c>
      <c r="C16" t="s">
        <v>25</v>
      </c>
      <c r="I16" s="5">
        <f>SUM(J17:J20)</f>
        <v>40000</v>
      </c>
      <c r="J16" s="2"/>
    </row>
    <row r="17" spans="1:10" x14ac:dyDescent="0.2">
      <c r="B17" s="6"/>
      <c r="C17" s="6" t="s">
        <v>21</v>
      </c>
      <c r="D17" t="s">
        <v>26</v>
      </c>
      <c r="I17" s="3"/>
      <c r="J17" s="2">
        <v>8000</v>
      </c>
    </row>
    <row r="18" spans="1:10" x14ac:dyDescent="0.2">
      <c r="B18" s="6"/>
      <c r="C18" s="6" t="s">
        <v>22</v>
      </c>
      <c r="D18" t="s">
        <v>94</v>
      </c>
      <c r="G18" s="1"/>
      <c r="I18" s="3"/>
      <c r="J18" s="2">
        <v>20000</v>
      </c>
    </row>
    <row r="19" spans="1:10" x14ac:dyDescent="0.2">
      <c r="B19" s="6"/>
      <c r="C19" s="6" t="s">
        <v>23</v>
      </c>
      <c r="D19" t="s">
        <v>99</v>
      </c>
      <c r="I19" s="3"/>
      <c r="J19" s="2">
        <v>6000</v>
      </c>
    </row>
    <row r="20" spans="1:10" x14ac:dyDescent="0.2">
      <c r="B20" s="6"/>
      <c r="C20" s="6" t="s">
        <v>24</v>
      </c>
      <c r="D20" t="s">
        <v>27</v>
      </c>
      <c r="I20" s="3"/>
      <c r="J20" s="2">
        <v>6000</v>
      </c>
    </row>
    <row r="21" spans="1:10" x14ac:dyDescent="0.2">
      <c r="B21" s="6" t="s">
        <v>19</v>
      </c>
      <c r="C21" s="6" t="s">
        <v>28</v>
      </c>
      <c r="I21" s="5">
        <f>SUM(J22:J25)</f>
        <v>29000</v>
      </c>
      <c r="J21" s="2"/>
    </row>
    <row r="22" spans="1:10" x14ac:dyDescent="0.2">
      <c r="C22" s="6" t="s">
        <v>29</v>
      </c>
      <c r="D22" t="s">
        <v>100</v>
      </c>
      <c r="I22" s="3"/>
      <c r="J22" s="2">
        <v>12000</v>
      </c>
    </row>
    <row r="23" spans="1:10" x14ac:dyDescent="0.2">
      <c r="B23" s="6"/>
      <c r="C23" s="6" t="s">
        <v>30</v>
      </c>
      <c r="D23" t="s">
        <v>33</v>
      </c>
      <c r="I23" s="3"/>
      <c r="J23" s="2">
        <v>10000</v>
      </c>
    </row>
    <row r="24" spans="1:10" ht="26.25" customHeight="1" x14ac:dyDescent="0.2">
      <c r="B24" s="6"/>
      <c r="C24" s="7" t="s">
        <v>31</v>
      </c>
      <c r="D24" s="195" t="s">
        <v>34</v>
      </c>
      <c r="E24" s="196"/>
      <c r="F24" s="196"/>
      <c r="G24" s="196"/>
      <c r="I24" s="3"/>
      <c r="J24" s="2">
        <v>3000</v>
      </c>
    </row>
    <row r="25" spans="1:10" x14ac:dyDescent="0.2">
      <c r="B25" s="6"/>
      <c r="C25" s="6" t="s">
        <v>32</v>
      </c>
      <c r="D25" t="s">
        <v>35</v>
      </c>
      <c r="I25" s="3"/>
      <c r="J25" s="2">
        <v>4000</v>
      </c>
    </row>
    <row r="26" spans="1:10" x14ac:dyDescent="0.2">
      <c r="B26" s="6" t="s">
        <v>20</v>
      </c>
      <c r="C26" s="6" t="s">
        <v>36</v>
      </c>
      <c r="I26" s="5">
        <f>SUM(J27:J29)</f>
        <v>11000</v>
      </c>
      <c r="J26" s="2"/>
    </row>
    <row r="27" spans="1:10" x14ac:dyDescent="0.2">
      <c r="B27" s="6"/>
      <c r="C27" s="6" t="s">
        <v>37</v>
      </c>
      <c r="D27" t="s">
        <v>40</v>
      </c>
      <c r="J27" s="2">
        <v>10000</v>
      </c>
    </row>
    <row r="28" spans="1:10" x14ac:dyDescent="0.2">
      <c r="B28" s="6"/>
      <c r="C28" s="6" t="s">
        <v>38</v>
      </c>
      <c r="D28" t="s">
        <v>41</v>
      </c>
      <c r="J28" s="2">
        <v>500</v>
      </c>
    </row>
    <row r="29" spans="1:10" x14ac:dyDescent="0.2">
      <c r="B29" s="6"/>
      <c r="C29" s="6" t="s">
        <v>39</v>
      </c>
      <c r="D29" t="s">
        <v>42</v>
      </c>
      <c r="J29" s="2">
        <v>500</v>
      </c>
    </row>
    <row r="30" spans="1:10" x14ac:dyDescent="0.2">
      <c r="B30" s="6"/>
      <c r="C30" s="6"/>
      <c r="J30" s="2"/>
    </row>
    <row r="31" spans="1:10" x14ac:dyDescent="0.2">
      <c r="A31" s="11" t="s">
        <v>2</v>
      </c>
      <c r="B31" s="12" t="s">
        <v>43</v>
      </c>
      <c r="C31" s="14"/>
      <c r="D31" s="13"/>
      <c r="H31" s="17">
        <f>SUM(J33:J35)</f>
        <v>41000</v>
      </c>
      <c r="J31" s="2"/>
    </row>
    <row r="32" spans="1:10" x14ac:dyDescent="0.2">
      <c r="B32" s="6" t="s">
        <v>44</v>
      </c>
      <c r="C32" s="6" t="s">
        <v>48</v>
      </c>
      <c r="I32" s="2"/>
      <c r="J32" s="2"/>
    </row>
    <row r="33" spans="1:14" x14ac:dyDescent="0.2">
      <c r="B33" s="6"/>
      <c r="C33" s="6" t="s">
        <v>45</v>
      </c>
      <c r="D33" t="s">
        <v>50</v>
      </c>
      <c r="J33" s="2">
        <v>20000</v>
      </c>
    </row>
    <row r="34" spans="1:14" x14ac:dyDescent="0.2">
      <c r="B34" s="6"/>
      <c r="C34" s="6" t="s">
        <v>46</v>
      </c>
      <c r="D34" t="s">
        <v>51</v>
      </c>
      <c r="J34" s="2">
        <v>20000</v>
      </c>
    </row>
    <row r="35" spans="1:14" x14ac:dyDescent="0.2">
      <c r="B35" s="6" t="s">
        <v>47</v>
      </c>
      <c r="C35" s="6" t="s">
        <v>49</v>
      </c>
      <c r="J35" s="2">
        <v>1000</v>
      </c>
    </row>
    <row r="36" spans="1:14" x14ac:dyDescent="0.2">
      <c r="B36" s="6"/>
      <c r="C36" s="6"/>
      <c r="J36" s="2"/>
    </row>
    <row r="37" spans="1:14" x14ac:dyDescent="0.2">
      <c r="A37" s="11" t="s">
        <v>3</v>
      </c>
      <c r="B37" s="15" t="s">
        <v>52</v>
      </c>
      <c r="C37" s="16"/>
      <c r="D37" s="11"/>
      <c r="E37" s="3"/>
      <c r="F37" s="3"/>
      <c r="G37" s="3"/>
      <c r="H37" s="17">
        <f>SUM(J38:J39)</f>
        <v>25000</v>
      </c>
      <c r="I37" s="3"/>
      <c r="J37" s="5"/>
      <c r="K37" s="3"/>
      <c r="L37" s="3"/>
      <c r="M37" s="3"/>
      <c r="N37" s="3"/>
    </row>
    <row r="38" spans="1:14" x14ac:dyDescent="0.2">
      <c r="B38" s="6" t="s">
        <v>53</v>
      </c>
      <c r="C38" s="6" t="s">
        <v>55</v>
      </c>
      <c r="J38" s="2">
        <v>20000</v>
      </c>
    </row>
    <row r="39" spans="1:14" x14ac:dyDescent="0.2">
      <c r="B39" s="6" t="s">
        <v>54</v>
      </c>
      <c r="C39" s="6" t="s">
        <v>56</v>
      </c>
      <c r="J39" s="2">
        <v>5000</v>
      </c>
    </row>
    <row r="40" spans="1:14" x14ac:dyDescent="0.2">
      <c r="B40" s="6"/>
      <c r="C40" s="6"/>
      <c r="J40" s="2"/>
    </row>
    <row r="41" spans="1:14" x14ac:dyDescent="0.2">
      <c r="A41" s="11" t="s">
        <v>57</v>
      </c>
      <c r="B41" s="15" t="s">
        <v>58</v>
      </c>
      <c r="C41" s="16"/>
      <c r="D41" s="11"/>
      <c r="E41" s="3"/>
      <c r="F41" s="3"/>
      <c r="G41" s="3"/>
      <c r="H41" s="17">
        <f>SUM(J42:J45)</f>
        <v>53750</v>
      </c>
      <c r="I41" s="3"/>
      <c r="J41" s="5"/>
      <c r="K41" s="3"/>
      <c r="L41" s="3"/>
      <c r="M41" s="3"/>
      <c r="N41" s="3"/>
    </row>
    <row r="42" spans="1:14" x14ac:dyDescent="0.2">
      <c r="B42" s="6" t="s">
        <v>59</v>
      </c>
      <c r="C42" s="6" t="s">
        <v>95</v>
      </c>
      <c r="J42" s="2">
        <v>35750</v>
      </c>
    </row>
    <row r="43" spans="1:14" x14ac:dyDescent="0.2">
      <c r="B43" s="6" t="s">
        <v>60</v>
      </c>
      <c r="C43" s="6" t="s">
        <v>70</v>
      </c>
      <c r="J43" s="2">
        <v>8000</v>
      </c>
    </row>
    <row r="44" spans="1:14" x14ac:dyDescent="0.2">
      <c r="B44" s="6" t="s">
        <v>61</v>
      </c>
      <c r="C44" s="6" t="s">
        <v>71</v>
      </c>
      <c r="J44" s="2">
        <v>10000</v>
      </c>
    </row>
    <row r="45" spans="1:14" x14ac:dyDescent="0.2">
      <c r="B45" s="6" t="s">
        <v>62</v>
      </c>
      <c r="C45" s="6" t="s">
        <v>72</v>
      </c>
      <c r="J45" s="2">
        <v>0</v>
      </c>
    </row>
    <row r="46" spans="1:14" x14ac:dyDescent="0.2">
      <c r="J46" s="2"/>
    </row>
    <row r="47" spans="1:14" x14ac:dyDescent="0.2">
      <c r="A47" s="11" t="s">
        <v>5</v>
      </c>
      <c r="B47" s="15" t="s">
        <v>73</v>
      </c>
      <c r="C47" s="11"/>
      <c r="D47" s="11"/>
      <c r="E47" s="3"/>
      <c r="F47" s="3"/>
      <c r="G47" s="3"/>
      <c r="H47" s="17">
        <f>SUM(J48:J53)</f>
        <v>41500</v>
      </c>
      <c r="I47" s="3"/>
      <c r="J47" s="5"/>
      <c r="K47" s="3"/>
      <c r="L47" s="3"/>
      <c r="M47" s="3"/>
      <c r="N47" s="3"/>
    </row>
    <row r="48" spans="1:14" x14ac:dyDescent="0.2">
      <c r="B48" s="6" t="s">
        <v>64</v>
      </c>
      <c r="C48" s="6" t="s">
        <v>74</v>
      </c>
      <c r="J48" s="2">
        <v>5000</v>
      </c>
    </row>
    <row r="49" spans="1:14" x14ac:dyDescent="0.2">
      <c r="B49" s="6" t="s">
        <v>65</v>
      </c>
      <c r="C49" s="6" t="s">
        <v>75</v>
      </c>
      <c r="J49" s="2">
        <v>500</v>
      </c>
    </row>
    <row r="50" spans="1:14" x14ac:dyDescent="0.2">
      <c r="B50" s="6" t="s">
        <v>66</v>
      </c>
      <c r="C50" s="6" t="s">
        <v>76</v>
      </c>
      <c r="J50" s="2">
        <v>500</v>
      </c>
    </row>
    <row r="51" spans="1:14" x14ac:dyDescent="0.2">
      <c r="B51" s="6"/>
      <c r="C51" s="6" t="s">
        <v>69</v>
      </c>
      <c r="D51" t="s">
        <v>77</v>
      </c>
      <c r="J51" s="2">
        <v>2500</v>
      </c>
    </row>
    <row r="52" spans="1:14" x14ac:dyDescent="0.2">
      <c r="B52" s="6" t="s">
        <v>67</v>
      </c>
      <c r="C52" s="6" t="s">
        <v>78</v>
      </c>
      <c r="J52" s="2">
        <v>3000</v>
      </c>
    </row>
    <row r="53" spans="1:14" x14ac:dyDescent="0.2">
      <c r="B53" s="6" t="s">
        <v>68</v>
      </c>
      <c r="C53" s="6" t="s">
        <v>79</v>
      </c>
      <c r="J53" s="2">
        <v>30000</v>
      </c>
    </row>
    <row r="54" spans="1:14" x14ac:dyDescent="0.2">
      <c r="B54" s="6"/>
      <c r="J54" s="2"/>
    </row>
    <row r="55" spans="1:14" x14ac:dyDescent="0.2">
      <c r="A55" s="11" t="s">
        <v>80</v>
      </c>
      <c r="B55" s="15" t="s">
        <v>81</v>
      </c>
      <c r="C55" s="11"/>
      <c r="D55" s="11"/>
      <c r="E55" s="3"/>
      <c r="F55" s="3"/>
      <c r="G55" s="3"/>
      <c r="H55" s="3"/>
      <c r="I55" s="3"/>
      <c r="J55" s="5">
        <v>0</v>
      </c>
      <c r="K55" s="3"/>
      <c r="L55" s="3"/>
      <c r="M55" s="3"/>
      <c r="N55" s="3"/>
    </row>
    <row r="56" spans="1:14" x14ac:dyDescent="0.2">
      <c r="J56" s="2"/>
    </row>
    <row r="57" spans="1:14" x14ac:dyDescent="0.2">
      <c r="B57" s="8" t="s">
        <v>82</v>
      </c>
      <c r="H57" s="5">
        <f>SUM(H13:H56)</f>
        <v>249250</v>
      </c>
      <c r="I57" s="3"/>
      <c r="J57" s="18">
        <f>H57+J55</f>
        <v>249250</v>
      </c>
    </row>
    <row r="58" spans="1:14" x14ac:dyDescent="0.2">
      <c r="J58" s="2"/>
    </row>
    <row r="59" spans="1:14" x14ac:dyDescent="0.2">
      <c r="A59" s="3"/>
      <c r="B59" s="3" t="s">
        <v>83</v>
      </c>
      <c r="C59" s="3"/>
      <c r="D59" s="3"/>
      <c r="E59" s="3"/>
      <c r="F59" s="3"/>
      <c r="G59" s="3"/>
      <c r="H59" s="3"/>
      <c r="I59" s="3"/>
      <c r="J59" s="5">
        <f>J10-J57</f>
        <v>5857.5299999999988</v>
      </c>
      <c r="K59" s="3"/>
      <c r="L59" s="3"/>
      <c r="M59" s="3"/>
      <c r="N59" s="3"/>
    </row>
    <row r="60" spans="1:14" x14ac:dyDescent="0.2">
      <c r="J60" s="2"/>
    </row>
    <row r="61" spans="1:14" x14ac:dyDescent="0.2">
      <c r="J61" s="2"/>
    </row>
    <row r="62" spans="1:14" x14ac:dyDescent="0.2">
      <c r="A62" t="s">
        <v>84</v>
      </c>
      <c r="D62" s="9">
        <v>40128</v>
      </c>
      <c r="J62" s="2"/>
    </row>
    <row r="63" spans="1:14" x14ac:dyDescent="0.2">
      <c r="J63" s="2"/>
    </row>
  </sheetData>
  <mergeCells count="3">
    <mergeCell ref="A1:J1"/>
    <mergeCell ref="A2:J2"/>
    <mergeCell ref="D24:G24"/>
  </mergeCells>
  <phoneticPr fontId="5" type="noConversion"/>
  <pageMargins left="0.78740157480314965" right="0.78740157480314965" top="0.98425196850393704" bottom="0.98425196850393704" header="0.51181102362204722" footer="0.51181102362204722"/>
  <pageSetup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>
    <pageSetUpPr fitToPage="1"/>
  </sheetPr>
  <dimension ref="A1:AH843"/>
  <sheetViews>
    <sheetView workbookViewId="0">
      <pane xSplit="9" ySplit="4" topLeftCell="S41" activePane="bottomRight" state="frozen"/>
      <selection pane="topRight" activeCell="J1" sqref="J1"/>
      <selection pane="bottomLeft" activeCell="A5" sqref="A5"/>
      <selection pane="bottomRight" activeCell="W60" sqref="W60:W61"/>
    </sheetView>
  </sheetViews>
  <sheetFormatPr defaultRowHeight="12.75" x14ac:dyDescent="0.2"/>
  <cols>
    <col min="1" max="1" width="3.42578125" hidden="1" customWidth="1"/>
    <col min="2" max="2" width="4.5703125" customWidth="1"/>
    <col min="3" max="3" width="5.7109375" customWidth="1"/>
    <col min="4" max="4" width="34.5703125" customWidth="1"/>
    <col min="6" max="6" width="7" customWidth="1"/>
    <col min="7" max="7" width="7.85546875" customWidth="1"/>
    <col min="8" max="8" width="10.28515625" customWidth="1"/>
    <col min="10" max="10" width="10.140625" bestFit="1" customWidth="1"/>
    <col min="11" max="11" width="6.5703125" style="69" bestFit="1" customWidth="1"/>
    <col min="12" max="13" width="9.7109375" bestFit="1" customWidth="1"/>
    <col min="14" max="15" width="10.140625" bestFit="1" customWidth="1"/>
    <col min="16" max="22" width="10.140625" customWidth="1"/>
    <col min="23" max="23" width="10.140625" style="3" bestFit="1" customWidth="1"/>
    <col min="24" max="24" width="3.7109375" customWidth="1"/>
    <col min="25" max="25" width="9.140625" style="65"/>
  </cols>
  <sheetData>
    <row r="1" spans="1:34" x14ac:dyDescent="0.2">
      <c r="A1" s="191" t="s">
        <v>85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34" ht="15.75" x14ac:dyDescent="0.2">
      <c r="A2" s="193" t="s">
        <v>92</v>
      </c>
      <c r="B2" s="194"/>
      <c r="C2" s="194"/>
      <c r="D2" s="194"/>
      <c r="E2" s="194"/>
      <c r="F2" s="194"/>
      <c r="G2" s="194"/>
      <c r="H2" s="194"/>
      <c r="I2" s="194"/>
      <c r="J2" s="194"/>
    </row>
    <row r="3" spans="1:34" x14ac:dyDescent="0.2">
      <c r="J3" s="10" t="s">
        <v>91</v>
      </c>
      <c r="K3" s="78" t="s">
        <v>106</v>
      </c>
      <c r="L3" s="28" t="s">
        <v>123</v>
      </c>
      <c r="M3" s="28" t="s">
        <v>101</v>
      </c>
      <c r="N3" s="28" t="s">
        <v>102</v>
      </c>
      <c r="O3" s="28" t="s">
        <v>108</v>
      </c>
      <c r="P3" s="28" t="s">
        <v>109</v>
      </c>
      <c r="Q3" s="28" t="s">
        <v>110</v>
      </c>
      <c r="R3" s="28" t="s">
        <v>111</v>
      </c>
      <c r="S3" s="28" t="s">
        <v>115</v>
      </c>
      <c r="T3" s="28" t="s">
        <v>116</v>
      </c>
      <c r="U3" s="28" t="s">
        <v>117</v>
      </c>
      <c r="V3" s="28" t="s">
        <v>118</v>
      </c>
      <c r="W3" s="3" t="s">
        <v>103</v>
      </c>
    </row>
    <row r="4" spans="1:34" ht="15" x14ac:dyDescent="0.25">
      <c r="A4" s="19" t="s">
        <v>13</v>
      </c>
      <c r="B4" s="198" t="s">
        <v>13</v>
      </c>
      <c r="C4" s="196"/>
      <c r="J4" s="2"/>
      <c r="K4" s="78" t="s">
        <v>107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5"/>
      <c r="X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33" t="s">
        <v>0</v>
      </c>
      <c r="B5" s="33" t="s">
        <v>93</v>
      </c>
      <c r="C5" s="33"/>
      <c r="D5" s="33"/>
      <c r="E5" s="33"/>
      <c r="F5" s="33"/>
      <c r="G5" s="33"/>
      <c r="H5" s="33"/>
      <c r="I5" s="33"/>
      <c r="J5" s="34">
        <v>34207.53</v>
      </c>
      <c r="K5" s="70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67">
        <v>34207.53</v>
      </c>
      <c r="X5" s="2"/>
      <c r="Y5" s="65">
        <f>W5/J5</f>
        <v>1</v>
      </c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0" t="s">
        <v>2</v>
      </c>
      <c r="B6" s="40" t="s">
        <v>6</v>
      </c>
      <c r="C6" s="40"/>
      <c r="D6" s="40"/>
      <c r="E6" s="40">
        <v>351</v>
      </c>
      <c r="F6" s="40" t="s">
        <v>7</v>
      </c>
      <c r="G6" s="41">
        <v>400</v>
      </c>
      <c r="H6" s="40"/>
      <c r="I6" s="40"/>
      <c r="J6" s="42">
        <f>E6*G6</f>
        <v>140400</v>
      </c>
      <c r="K6" s="71"/>
      <c r="L6" s="42"/>
      <c r="M6" s="42"/>
      <c r="N6" s="42">
        <v>140000</v>
      </c>
      <c r="O6" s="42"/>
      <c r="P6" s="42"/>
      <c r="Q6" s="42"/>
      <c r="R6" s="42"/>
      <c r="S6" s="42"/>
      <c r="T6" s="42"/>
      <c r="U6" s="42"/>
      <c r="V6" s="42"/>
      <c r="W6" s="43">
        <f t="shared" ref="W6:W12" si="0">SUM(L6:V6)</f>
        <v>140000</v>
      </c>
      <c r="X6" s="2"/>
      <c r="Y6" s="65">
        <f>W6/J6</f>
        <v>0.9971509971509972</v>
      </c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36" t="s">
        <v>3</v>
      </c>
      <c r="B7" s="36" t="s">
        <v>8</v>
      </c>
      <c r="C7" s="36"/>
      <c r="D7" s="36"/>
      <c r="E7" s="39" t="s">
        <v>105</v>
      </c>
      <c r="F7" s="36"/>
      <c r="G7" s="36"/>
      <c r="H7" s="36"/>
      <c r="I7" s="36"/>
      <c r="J7" s="37">
        <v>80000</v>
      </c>
      <c r="K7" s="72"/>
      <c r="L7" s="37"/>
      <c r="M7" s="37"/>
      <c r="N7" s="37">
        <v>5000</v>
      </c>
      <c r="O7" s="37"/>
      <c r="P7" s="37">
        <v>181060</v>
      </c>
      <c r="Q7" s="37">
        <v>500</v>
      </c>
      <c r="R7" s="37"/>
      <c r="S7" s="37"/>
      <c r="T7" s="37"/>
      <c r="U7" s="37"/>
      <c r="V7" s="37"/>
      <c r="W7" s="84">
        <f t="shared" si="0"/>
        <v>186560</v>
      </c>
      <c r="X7" s="2"/>
      <c r="Y7" s="197">
        <f>(W7+W8)/J7</f>
        <v>1.8447499999999999</v>
      </c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0"/>
      <c r="B8" s="40"/>
      <c r="C8" s="40"/>
      <c r="D8" s="40"/>
      <c r="E8" s="44" t="s">
        <v>104</v>
      </c>
      <c r="F8" s="40"/>
      <c r="G8" s="40"/>
      <c r="H8" s="40"/>
      <c r="I8" s="40"/>
      <c r="J8" s="42"/>
      <c r="K8" s="71"/>
      <c r="L8" s="42"/>
      <c r="M8" s="42"/>
      <c r="N8" s="42"/>
      <c r="O8" s="42">
        <v>-98</v>
      </c>
      <c r="P8" s="42">
        <v>-32066</v>
      </c>
      <c r="Q8" s="42">
        <v>-6222</v>
      </c>
      <c r="R8" s="42">
        <v>-594</v>
      </c>
      <c r="S8" s="42"/>
      <c r="T8" s="42"/>
      <c r="U8" s="42"/>
      <c r="V8" s="42"/>
      <c r="W8" s="43">
        <f t="shared" si="0"/>
        <v>-38980</v>
      </c>
      <c r="X8" s="2"/>
      <c r="Y8" s="197"/>
      <c r="Z8" s="2"/>
      <c r="AA8" s="2"/>
      <c r="AB8" s="2"/>
      <c r="AC8" s="2"/>
      <c r="AD8" s="2"/>
      <c r="AE8" s="2"/>
      <c r="AF8" s="2"/>
      <c r="AG8" s="2"/>
      <c r="AH8" s="2"/>
    </row>
    <row r="9" spans="1:34" x14ac:dyDescent="0.2">
      <c r="A9" s="36" t="s">
        <v>4</v>
      </c>
      <c r="B9" s="36" t="s">
        <v>9</v>
      </c>
      <c r="C9" s="36"/>
      <c r="D9" s="36"/>
      <c r="E9" s="36"/>
      <c r="F9" s="36"/>
      <c r="G9" s="36"/>
      <c r="H9" s="36"/>
      <c r="I9" s="36"/>
      <c r="J9" s="37">
        <v>500</v>
      </c>
      <c r="K9" s="72"/>
      <c r="L9" s="37">
        <f>2.72+4.62</f>
        <v>7.34</v>
      </c>
      <c r="M9" s="37">
        <v>0.76</v>
      </c>
      <c r="N9" s="37">
        <v>1.1200000000000001</v>
      </c>
      <c r="O9" s="37">
        <v>1.19</v>
      </c>
      <c r="P9" s="37">
        <v>1.1200000000000001</v>
      </c>
      <c r="Q9" s="37">
        <v>2.27</v>
      </c>
      <c r="R9" s="37">
        <v>2.06</v>
      </c>
      <c r="S9" s="37">
        <v>1.93</v>
      </c>
      <c r="T9" s="37">
        <v>1.81</v>
      </c>
      <c r="U9" s="37">
        <v>1.69</v>
      </c>
      <c r="V9" s="37">
        <v>5.44</v>
      </c>
      <c r="W9" s="84">
        <f>SUM(L9:V9)</f>
        <v>26.73</v>
      </c>
      <c r="X9" s="2"/>
      <c r="Y9" s="65">
        <f>W9/J9</f>
        <v>5.3460000000000001E-2</v>
      </c>
      <c r="Z9" s="2"/>
      <c r="AA9" s="2"/>
      <c r="AB9" s="2"/>
      <c r="AC9" s="2"/>
      <c r="AD9" s="2"/>
      <c r="AE9" s="2"/>
      <c r="AF9" s="2"/>
      <c r="AG9" s="2"/>
      <c r="AH9" s="2"/>
    </row>
    <row r="10" spans="1:34" x14ac:dyDescent="0.2">
      <c r="A10" s="45" t="s">
        <v>5</v>
      </c>
      <c r="B10" s="45" t="s">
        <v>10</v>
      </c>
      <c r="C10" s="45"/>
      <c r="D10" s="45"/>
      <c r="E10" s="45" t="s">
        <v>114</v>
      </c>
      <c r="F10" s="45"/>
      <c r="G10" s="45"/>
      <c r="H10" s="45"/>
      <c r="I10" s="45"/>
      <c r="J10" s="46">
        <v>0</v>
      </c>
      <c r="K10" s="73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3">
        <f t="shared" si="0"/>
        <v>0</v>
      </c>
      <c r="X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s="80" customFormat="1" x14ac:dyDescent="0.2">
      <c r="A11" s="81"/>
      <c r="B11" s="81"/>
      <c r="C11" s="81"/>
      <c r="D11" s="81"/>
      <c r="E11" s="81" t="s">
        <v>112</v>
      </c>
      <c r="F11" s="81"/>
      <c r="G11" s="81"/>
      <c r="H11" s="81"/>
      <c r="I11" s="81"/>
      <c r="J11" s="82"/>
      <c r="K11" s="83"/>
      <c r="L11" s="82"/>
      <c r="M11" s="82"/>
      <c r="N11" s="82"/>
      <c r="O11" s="82"/>
      <c r="P11" s="82">
        <v>20000</v>
      </c>
      <c r="Q11" s="82"/>
      <c r="R11" s="82"/>
      <c r="S11" s="82"/>
      <c r="T11" s="82"/>
      <c r="U11" s="82"/>
      <c r="V11" s="82"/>
      <c r="W11" s="84">
        <f t="shared" si="0"/>
        <v>20000</v>
      </c>
      <c r="X11" s="25"/>
      <c r="Y11" s="65"/>
      <c r="Z11" s="25"/>
      <c r="AA11" s="25"/>
      <c r="AB11" s="25"/>
      <c r="AC11" s="25"/>
      <c r="AD11" s="25"/>
      <c r="AE11" s="25"/>
      <c r="AF11" s="25"/>
      <c r="AG11" s="25"/>
      <c r="AH11" s="25"/>
    </row>
    <row r="12" spans="1:34" x14ac:dyDescent="0.2">
      <c r="A12" s="40"/>
      <c r="B12" s="40"/>
      <c r="C12" s="40"/>
      <c r="D12" s="40"/>
      <c r="E12" s="40" t="s">
        <v>113</v>
      </c>
      <c r="F12" s="40"/>
      <c r="G12" s="40"/>
      <c r="H12" s="40"/>
      <c r="I12" s="40"/>
      <c r="J12" s="42"/>
      <c r="K12" s="71"/>
      <c r="L12" s="42"/>
      <c r="M12" s="42"/>
      <c r="N12" s="42"/>
      <c r="O12" s="42">
        <v>3000</v>
      </c>
      <c r="P12" s="42">
        <v>5000</v>
      </c>
      <c r="Q12" s="42"/>
      <c r="R12" s="42"/>
      <c r="S12" s="42"/>
      <c r="T12" s="42"/>
      <c r="U12" s="42"/>
      <c r="V12" s="42"/>
      <c r="W12" s="43">
        <f t="shared" si="0"/>
        <v>8000</v>
      </c>
      <c r="X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x14ac:dyDescent="0.2">
      <c r="B13" s="3" t="s">
        <v>11</v>
      </c>
      <c r="C13" s="3"/>
      <c r="J13" s="18">
        <f>SUM(J5:J10)</f>
        <v>255107.53</v>
      </c>
      <c r="L13" s="5">
        <f>SUM(L5:L10)</f>
        <v>7.34</v>
      </c>
      <c r="M13" s="5">
        <f>SUM(M5:M10)</f>
        <v>0.76</v>
      </c>
      <c r="N13" s="5">
        <f>SUM(N5:N10)</f>
        <v>145001.12</v>
      </c>
      <c r="O13" s="5">
        <f t="shared" ref="O13:V13" si="1">SUM(O5:O12)</f>
        <v>2903.19</v>
      </c>
      <c r="P13" s="5">
        <f t="shared" si="1"/>
        <v>173995.12</v>
      </c>
      <c r="Q13" s="5">
        <f t="shared" si="1"/>
        <v>-5719.73</v>
      </c>
      <c r="R13" s="5">
        <f t="shared" si="1"/>
        <v>-591.94000000000005</v>
      </c>
      <c r="S13" s="5">
        <f t="shared" si="1"/>
        <v>1.93</v>
      </c>
      <c r="T13" s="5">
        <f t="shared" si="1"/>
        <v>1.81</v>
      </c>
      <c r="U13" s="5">
        <f t="shared" si="1"/>
        <v>1.69</v>
      </c>
      <c r="V13" s="5">
        <f t="shared" si="1"/>
        <v>5.44</v>
      </c>
      <c r="W13" s="63">
        <f>SUM(L13:V13)+W5</f>
        <v>349814.26</v>
      </c>
      <c r="X13" s="2"/>
      <c r="Y13" s="66">
        <f>W13/J13</f>
        <v>1.3712423933546769</v>
      </c>
      <c r="Z13" s="2"/>
      <c r="AA13" s="2"/>
      <c r="AB13" s="2"/>
      <c r="AC13" s="2"/>
      <c r="AD13" s="2"/>
      <c r="AE13" s="2"/>
      <c r="AF13" s="2"/>
      <c r="AG13" s="2"/>
      <c r="AH13" s="2"/>
    </row>
    <row r="14" spans="1:34" x14ac:dyDescent="0.2">
      <c r="J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5"/>
      <c r="X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15" x14ac:dyDescent="0.25">
      <c r="A15" s="19" t="s">
        <v>12</v>
      </c>
      <c r="B15" s="198" t="s">
        <v>12</v>
      </c>
      <c r="C15" s="196"/>
      <c r="J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5"/>
      <c r="X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x14ac:dyDescent="0.2">
      <c r="A16" s="11" t="s">
        <v>0</v>
      </c>
      <c r="B16" s="12" t="s">
        <v>14</v>
      </c>
      <c r="C16" s="11"/>
      <c r="D16" s="13"/>
      <c r="H16" s="17">
        <f>SUM(I17:I32)</f>
        <v>88000</v>
      </c>
      <c r="J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5"/>
      <c r="X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x14ac:dyDescent="0.2">
      <c r="A17" s="30"/>
      <c r="B17" s="48" t="s">
        <v>15</v>
      </c>
      <c r="C17" s="30" t="s">
        <v>16</v>
      </c>
      <c r="D17" s="30"/>
      <c r="E17" s="30"/>
      <c r="F17" s="30"/>
      <c r="G17" s="30"/>
      <c r="H17" s="30"/>
      <c r="I17" s="32">
        <f>J18</f>
        <v>8000</v>
      </c>
      <c r="J17" s="31"/>
      <c r="K17" s="74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2"/>
      <c r="X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x14ac:dyDescent="0.2">
      <c r="A18" s="45"/>
      <c r="B18" s="45"/>
      <c r="C18" s="53" t="s">
        <v>17</v>
      </c>
      <c r="D18" s="45" t="s">
        <v>87</v>
      </c>
      <c r="E18" s="45"/>
      <c r="F18" s="45"/>
      <c r="G18" s="54"/>
      <c r="H18" s="45"/>
      <c r="I18" s="55"/>
      <c r="J18" s="46">
        <v>8000</v>
      </c>
      <c r="K18" s="73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>
        <v>5450</v>
      </c>
      <c r="W18" s="47">
        <f>SUM(L18:V18)</f>
        <v>5450</v>
      </c>
      <c r="X18" s="2"/>
      <c r="Y18" s="65">
        <f>W18/J18</f>
        <v>0.68125000000000002</v>
      </c>
      <c r="Z18" s="2"/>
      <c r="AA18" s="2"/>
      <c r="AB18" s="2"/>
      <c r="AC18" s="2"/>
      <c r="AD18" s="2"/>
      <c r="AE18" s="2"/>
      <c r="AF18" s="2"/>
      <c r="AG18" s="2"/>
      <c r="AH18" s="2"/>
    </row>
    <row r="19" spans="1:34" x14ac:dyDescent="0.2">
      <c r="A19" s="30"/>
      <c r="B19" s="48" t="s">
        <v>18</v>
      </c>
      <c r="C19" s="30" t="s">
        <v>25</v>
      </c>
      <c r="D19" s="30"/>
      <c r="E19" s="30"/>
      <c r="F19" s="30"/>
      <c r="G19" s="30"/>
      <c r="H19" s="30"/>
      <c r="I19" s="32">
        <f>SUM(J20:J23)</f>
        <v>40000</v>
      </c>
      <c r="J19" s="31"/>
      <c r="K19" s="74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2"/>
      <c r="X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x14ac:dyDescent="0.2">
      <c r="A20" s="33"/>
      <c r="B20" s="49"/>
      <c r="C20" s="49" t="s">
        <v>21</v>
      </c>
      <c r="D20" s="33" t="s">
        <v>26</v>
      </c>
      <c r="E20" s="33"/>
      <c r="F20" s="33"/>
      <c r="G20" s="33"/>
      <c r="H20" s="33"/>
      <c r="I20" s="51"/>
      <c r="J20" s="34">
        <v>8000</v>
      </c>
      <c r="K20" s="70"/>
      <c r="L20" s="34"/>
      <c r="M20" s="34"/>
      <c r="N20" s="34"/>
      <c r="O20" s="34"/>
      <c r="P20" s="34">
        <v>1800</v>
      </c>
      <c r="Q20" s="34"/>
      <c r="R20" s="34"/>
      <c r="S20" s="34">
        <f>600+725+525</f>
        <v>1850</v>
      </c>
      <c r="T20" s="34">
        <v>1325</v>
      </c>
      <c r="U20" s="34"/>
      <c r="V20" s="34"/>
      <c r="W20" s="35">
        <f>SUM(L20:V20)</f>
        <v>4975</v>
      </c>
      <c r="X20" s="2"/>
      <c r="Y20" s="65">
        <f>W20/J20</f>
        <v>0.62187499999999996</v>
      </c>
      <c r="Z20" s="2"/>
      <c r="AA20" s="2"/>
      <c r="AB20" s="2"/>
      <c r="AC20" s="2"/>
      <c r="AD20" s="2"/>
      <c r="AE20" s="2"/>
      <c r="AF20" s="2"/>
      <c r="AG20" s="2"/>
      <c r="AH20" s="2"/>
    </row>
    <row r="21" spans="1:34" x14ac:dyDescent="0.2">
      <c r="A21" s="56"/>
      <c r="B21" s="57"/>
      <c r="C21" s="57" t="s">
        <v>22</v>
      </c>
      <c r="D21" s="56" t="s">
        <v>94</v>
      </c>
      <c r="E21" s="56"/>
      <c r="F21" s="56"/>
      <c r="G21" s="58"/>
      <c r="H21" s="56"/>
      <c r="I21" s="59"/>
      <c r="J21" s="60">
        <v>20000</v>
      </c>
      <c r="K21" s="75"/>
      <c r="L21" s="60"/>
      <c r="M21" s="60"/>
      <c r="N21" s="60"/>
      <c r="O21" s="60"/>
      <c r="P21" s="60"/>
      <c r="Q21" s="60"/>
      <c r="R21" s="60">
        <v>2000</v>
      </c>
      <c r="S21" s="60">
        <v>8000</v>
      </c>
      <c r="T21" s="60">
        <v>2000</v>
      </c>
      <c r="U21" s="60"/>
      <c r="V21" s="60"/>
      <c r="W21" s="61">
        <f>SUM(L21:V21)</f>
        <v>12000</v>
      </c>
      <c r="X21" s="2"/>
      <c r="Y21" s="65">
        <f>W21/J21</f>
        <v>0.6</v>
      </c>
      <c r="Z21" s="2"/>
      <c r="AA21" s="2"/>
      <c r="AB21" s="2"/>
      <c r="AC21" s="2"/>
      <c r="AD21" s="2"/>
      <c r="AE21" s="2"/>
      <c r="AF21" s="2"/>
      <c r="AG21" s="2"/>
      <c r="AH21" s="2"/>
    </row>
    <row r="22" spans="1:34" x14ac:dyDescent="0.2">
      <c r="A22" s="36"/>
      <c r="B22" s="50"/>
      <c r="C22" s="50" t="s">
        <v>23</v>
      </c>
      <c r="D22" s="36" t="s">
        <v>99</v>
      </c>
      <c r="E22" s="36"/>
      <c r="F22" s="36"/>
      <c r="G22" s="36"/>
      <c r="H22" s="36"/>
      <c r="I22" s="39"/>
      <c r="J22" s="37">
        <v>6000</v>
      </c>
      <c r="K22" s="72"/>
      <c r="L22" s="37"/>
      <c r="M22" s="37">
        <v>2000</v>
      </c>
      <c r="N22" s="37"/>
      <c r="O22" s="37"/>
      <c r="P22" s="37"/>
      <c r="Q22" s="37"/>
      <c r="R22" s="37"/>
      <c r="S22" s="37">
        <v>4000</v>
      </c>
      <c r="T22" s="37"/>
      <c r="U22" s="37"/>
      <c r="V22" s="37"/>
      <c r="W22" s="38">
        <f>SUM(L22:V22)</f>
        <v>6000</v>
      </c>
      <c r="X22" s="2"/>
      <c r="Y22" s="65">
        <f>W22/J22</f>
        <v>1</v>
      </c>
      <c r="Z22" s="2"/>
      <c r="AA22" s="2"/>
      <c r="AB22" s="2"/>
      <c r="AC22" s="2"/>
      <c r="AD22" s="2"/>
      <c r="AE22" s="2"/>
      <c r="AF22" s="2"/>
      <c r="AG22" s="2"/>
      <c r="AH22" s="2"/>
    </row>
    <row r="23" spans="1:34" x14ac:dyDescent="0.2">
      <c r="A23" s="40"/>
      <c r="B23" s="62"/>
      <c r="C23" s="62" t="s">
        <v>24</v>
      </c>
      <c r="D23" s="40" t="s">
        <v>27</v>
      </c>
      <c r="E23" s="40"/>
      <c r="F23" s="40"/>
      <c r="G23" s="40"/>
      <c r="H23" s="40"/>
      <c r="I23" s="44"/>
      <c r="J23" s="42">
        <v>6000</v>
      </c>
      <c r="K23" s="71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3">
        <f>SUM(L23:V23)</f>
        <v>0</v>
      </c>
      <c r="X23" s="2"/>
      <c r="Y23" s="65">
        <f>W23/J23</f>
        <v>0</v>
      </c>
      <c r="Z23" s="2"/>
      <c r="AA23" s="2"/>
      <c r="AB23" s="2"/>
      <c r="AC23" s="2"/>
      <c r="AD23" s="2"/>
      <c r="AE23" s="2"/>
      <c r="AF23" s="2"/>
      <c r="AG23" s="2"/>
      <c r="AH23" s="2"/>
    </row>
    <row r="24" spans="1:34" x14ac:dyDescent="0.2">
      <c r="A24" s="30"/>
      <c r="B24" s="48" t="s">
        <v>19</v>
      </c>
      <c r="C24" s="48" t="s">
        <v>28</v>
      </c>
      <c r="D24" s="30"/>
      <c r="E24" s="30"/>
      <c r="F24" s="30"/>
      <c r="G24" s="30"/>
      <c r="H24" s="30"/>
      <c r="I24" s="32">
        <f>SUM(J25:J28)</f>
        <v>29000</v>
      </c>
      <c r="J24" s="31"/>
      <c r="K24" s="74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2"/>
      <c r="X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x14ac:dyDescent="0.2">
      <c r="A25" s="33"/>
      <c r="B25" s="33"/>
      <c r="C25" s="49" t="s">
        <v>29</v>
      </c>
      <c r="D25" s="33" t="s">
        <v>100</v>
      </c>
      <c r="E25" s="33"/>
      <c r="F25" s="33"/>
      <c r="G25" s="33"/>
      <c r="H25" s="33"/>
      <c r="I25" s="51"/>
      <c r="J25" s="34">
        <v>12000</v>
      </c>
      <c r="K25" s="77">
        <v>26000</v>
      </c>
      <c r="L25" s="34"/>
      <c r="M25" s="34">
        <v>7744</v>
      </c>
      <c r="N25" s="34">
        <v>2835</v>
      </c>
      <c r="O25" s="34"/>
      <c r="P25" s="34">
        <v>1453</v>
      </c>
      <c r="Q25" s="34">
        <v>350</v>
      </c>
      <c r="R25" s="86">
        <f>1072+1330+160</f>
        <v>2562</v>
      </c>
      <c r="S25" s="34">
        <v>3924</v>
      </c>
      <c r="T25" s="34">
        <v>5510</v>
      </c>
      <c r="U25" s="34"/>
      <c r="V25" s="86">
        <f>3860+2096</f>
        <v>5956</v>
      </c>
      <c r="W25" s="35">
        <f>SUM(L25:V25)</f>
        <v>30334</v>
      </c>
      <c r="X25" s="2"/>
      <c r="Y25" s="79">
        <f>W25/K25</f>
        <v>1.1666923076923077</v>
      </c>
      <c r="Z25" s="2"/>
      <c r="AA25" s="2"/>
      <c r="AB25" s="2"/>
      <c r="AC25" s="2"/>
      <c r="AD25" s="2"/>
      <c r="AE25" s="2"/>
      <c r="AF25" s="2"/>
      <c r="AG25" s="2"/>
      <c r="AH25" s="2"/>
    </row>
    <row r="26" spans="1:34" x14ac:dyDescent="0.2">
      <c r="A26" s="56"/>
      <c r="B26" s="57"/>
      <c r="C26" s="57" t="s">
        <v>30</v>
      </c>
      <c r="D26" s="56" t="s">
        <v>33</v>
      </c>
      <c r="E26" s="56"/>
      <c r="F26" s="56"/>
      <c r="G26" s="56"/>
      <c r="H26" s="56"/>
      <c r="I26" s="59"/>
      <c r="J26" s="60">
        <v>10000</v>
      </c>
      <c r="K26" s="75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>
        <v>9600</v>
      </c>
      <c r="W26" s="61">
        <f>SUM(L26:V26)</f>
        <v>9600</v>
      </c>
      <c r="X26" s="2"/>
      <c r="Y26" s="65">
        <f>W26/J26</f>
        <v>0.96</v>
      </c>
      <c r="Z26" s="2"/>
      <c r="AA26" s="2"/>
      <c r="AB26" s="2"/>
      <c r="AC26" s="2"/>
      <c r="AD26" s="2"/>
      <c r="AE26" s="2"/>
      <c r="AF26" s="2"/>
      <c r="AG26" s="2"/>
      <c r="AH26" s="2"/>
    </row>
    <row r="27" spans="1:34" ht="25.5" customHeight="1" x14ac:dyDescent="0.2">
      <c r="A27" s="36"/>
      <c r="B27" s="50"/>
      <c r="C27" s="52" t="s">
        <v>31</v>
      </c>
      <c r="D27" s="199" t="s">
        <v>34</v>
      </c>
      <c r="E27" s="200"/>
      <c r="F27" s="200"/>
      <c r="G27" s="200"/>
      <c r="H27" s="36"/>
      <c r="I27" s="39"/>
      <c r="J27" s="37">
        <v>3000</v>
      </c>
      <c r="K27" s="72"/>
      <c r="L27" s="37"/>
      <c r="M27" s="37"/>
      <c r="N27" s="37"/>
      <c r="O27" s="37"/>
      <c r="P27" s="37"/>
      <c r="Q27" s="37"/>
      <c r="R27" s="37"/>
      <c r="S27" s="37">
        <v>1415</v>
      </c>
      <c r="T27" s="37">
        <f>334+600</f>
        <v>934</v>
      </c>
      <c r="U27" s="37"/>
      <c r="V27" s="37">
        <v>2300</v>
      </c>
      <c r="W27" s="38">
        <f>SUM(L27:V27)</f>
        <v>4649</v>
      </c>
      <c r="X27" s="2"/>
      <c r="Y27" s="110">
        <f>W27/J27</f>
        <v>1.5496666666666667</v>
      </c>
      <c r="Z27" s="2"/>
      <c r="AA27" s="2"/>
      <c r="AB27" s="2"/>
      <c r="AC27" s="2"/>
      <c r="AD27" s="2"/>
      <c r="AE27" s="2"/>
      <c r="AF27" s="2"/>
      <c r="AG27" s="2"/>
      <c r="AH27" s="2"/>
    </row>
    <row r="28" spans="1:34" x14ac:dyDescent="0.2">
      <c r="A28" s="40"/>
      <c r="B28" s="62"/>
      <c r="C28" s="62" t="s">
        <v>32</v>
      </c>
      <c r="D28" s="40" t="s">
        <v>35</v>
      </c>
      <c r="E28" s="40"/>
      <c r="F28" s="40"/>
      <c r="G28" s="40"/>
      <c r="H28" s="40"/>
      <c r="I28" s="44"/>
      <c r="J28" s="42">
        <v>4000</v>
      </c>
      <c r="K28" s="71"/>
      <c r="L28" s="42"/>
      <c r="M28" s="42"/>
      <c r="N28" s="42">
        <v>505</v>
      </c>
      <c r="O28" s="42"/>
      <c r="P28" s="42">
        <v>346</v>
      </c>
      <c r="Q28" s="42"/>
      <c r="R28" s="42"/>
      <c r="S28" s="42"/>
      <c r="T28" s="42">
        <v>1700</v>
      </c>
      <c r="U28" s="42"/>
      <c r="V28" s="42"/>
      <c r="W28" s="43">
        <f>SUM(L28:V28)</f>
        <v>2551</v>
      </c>
      <c r="X28" s="2"/>
      <c r="Y28" s="65">
        <f>W28/J28</f>
        <v>0.63775000000000004</v>
      </c>
      <c r="Z28" s="2"/>
      <c r="AA28" s="2"/>
      <c r="AB28" s="2"/>
      <c r="AC28" s="2"/>
      <c r="AD28" s="2"/>
      <c r="AE28" s="2"/>
      <c r="AF28" s="2"/>
      <c r="AG28" s="2"/>
      <c r="AH28" s="2"/>
    </row>
    <row r="29" spans="1:34" x14ac:dyDescent="0.2">
      <c r="A29" s="30"/>
      <c r="B29" s="48" t="s">
        <v>20</v>
      </c>
      <c r="C29" s="48" t="s">
        <v>36</v>
      </c>
      <c r="D29" s="30"/>
      <c r="E29" s="30"/>
      <c r="F29" s="30"/>
      <c r="G29" s="30"/>
      <c r="H29" s="30"/>
      <c r="I29" s="32">
        <f>SUM(J30:J32)</f>
        <v>11000</v>
      </c>
      <c r="J29" s="31"/>
      <c r="K29" s="74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2"/>
      <c r="X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x14ac:dyDescent="0.2">
      <c r="A30" s="30"/>
      <c r="B30" s="48"/>
      <c r="C30" s="48" t="s">
        <v>37</v>
      </c>
      <c r="D30" s="30" t="s">
        <v>40</v>
      </c>
      <c r="E30" s="30"/>
      <c r="F30" s="30"/>
      <c r="G30" s="30"/>
      <c r="H30" s="30"/>
      <c r="I30" s="30"/>
      <c r="J30" s="31">
        <v>10000</v>
      </c>
      <c r="K30" s="77">
        <v>13000</v>
      </c>
      <c r="L30" s="31"/>
      <c r="M30" s="31">
        <v>1083</v>
      </c>
      <c r="N30" s="31">
        <v>8573</v>
      </c>
      <c r="O30" s="31"/>
      <c r="P30" s="31"/>
      <c r="Q30" s="31">
        <v>400</v>
      </c>
      <c r="R30" s="31"/>
      <c r="S30" s="31"/>
      <c r="T30" s="31">
        <v>2975</v>
      </c>
      <c r="U30" s="31"/>
      <c r="V30" s="31"/>
      <c r="W30" s="32">
        <f>SUM(L30:V30)</f>
        <v>13031</v>
      </c>
      <c r="X30" s="2"/>
      <c r="Y30" s="68">
        <f>W30/K30</f>
        <v>1.0023846153846154</v>
      </c>
      <c r="Z30" s="2"/>
      <c r="AA30" s="2"/>
      <c r="AB30" s="2"/>
      <c r="AC30" s="2"/>
      <c r="AD30" s="2"/>
      <c r="AE30" s="2"/>
      <c r="AF30" s="2"/>
      <c r="AG30" s="2"/>
      <c r="AH30" s="2"/>
    </row>
    <row r="31" spans="1:34" x14ac:dyDescent="0.2">
      <c r="A31" s="40"/>
      <c r="B31" s="62"/>
      <c r="C31" s="62" t="s">
        <v>38</v>
      </c>
      <c r="D31" s="40" t="s">
        <v>41</v>
      </c>
      <c r="E31" s="40"/>
      <c r="F31" s="40"/>
      <c r="G31" s="40"/>
      <c r="H31" s="40"/>
      <c r="I31" s="40"/>
      <c r="J31" s="42">
        <v>500</v>
      </c>
      <c r="K31" s="71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3">
        <f>SUM(L31:V31)</f>
        <v>0</v>
      </c>
      <c r="X31" s="2"/>
      <c r="Y31" s="65">
        <f>W31/J31</f>
        <v>0</v>
      </c>
      <c r="Z31" s="2"/>
      <c r="AA31" s="2"/>
      <c r="AB31" s="2"/>
      <c r="AC31" s="2"/>
      <c r="AD31" s="2"/>
      <c r="AE31" s="2"/>
      <c r="AF31" s="2"/>
      <c r="AG31" s="2"/>
      <c r="AH31" s="2"/>
    </row>
    <row r="32" spans="1:34" x14ac:dyDescent="0.2">
      <c r="A32" s="33"/>
      <c r="B32" s="49"/>
      <c r="C32" s="49" t="s">
        <v>39</v>
      </c>
      <c r="D32" s="33" t="s">
        <v>42</v>
      </c>
      <c r="E32" s="33"/>
      <c r="F32" s="33"/>
      <c r="G32" s="33"/>
      <c r="H32" s="33"/>
      <c r="I32" s="33"/>
      <c r="J32" s="34">
        <v>500</v>
      </c>
      <c r="K32" s="70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5">
        <f>SUM(L32:V32)</f>
        <v>0</v>
      </c>
      <c r="X32" s="2"/>
      <c r="Y32" s="65">
        <f>W32/J32</f>
        <v>0</v>
      </c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2">
      <c r="B33" s="6"/>
      <c r="C33" s="6"/>
      <c r="J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5"/>
      <c r="X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x14ac:dyDescent="0.2">
      <c r="A34" s="11" t="s">
        <v>2</v>
      </c>
      <c r="B34" s="12" t="s">
        <v>43</v>
      </c>
      <c r="C34" s="14"/>
      <c r="D34" s="13"/>
      <c r="H34" s="17">
        <f>SUM(J36:J38)</f>
        <v>41000</v>
      </c>
      <c r="J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5"/>
      <c r="X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2">
      <c r="B35" s="6" t="s">
        <v>44</v>
      </c>
      <c r="C35" s="6" t="s">
        <v>48</v>
      </c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5"/>
      <c r="X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x14ac:dyDescent="0.2">
      <c r="B36" s="6"/>
      <c r="C36" s="6" t="s">
        <v>45</v>
      </c>
      <c r="D36" t="s">
        <v>50</v>
      </c>
      <c r="J36" s="2">
        <v>20000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>
        <v>20000</v>
      </c>
      <c r="W36" s="5">
        <f>SUM(L36:V36)</f>
        <v>20000</v>
      </c>
      <c r="X36" s="2"/>
      <c r="Y36" s="65">
        <f>W36/J36</f>
        <v>1</v>
      </c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2">
      <c r="A37" s="40"/>
      <c r="B37" s="62"/>
      <c r="C37" s="62" t="s">
        <v>46</v>
      </c>
      <c r="D37" s="40" t="s">
        <v>51</v>
      </c>
      <c r="E37" s="40"/>
      <c r="F37" s="40"/>
      <c r="G37" s="40"/>
      <c r="H37" s="40"/>
      <c r="I37" s="40"/>
      <c r="J37" s="42">
        <v>20000</v>
      </c>
      <c r="K37" s="71"/>
      <c r="L37" s="42">
        <v>20000</v>
      </c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3">
        <f>SUM(L37:V37)</f>
        <v>20000</v>
      </c>
      <c r="X37" s="2"/>
      <c r="Y37" s="65">
        <f>W37/J37</f>
        <v>1</v>
      </c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2">
      <c r="A38" s="36"/>
      <c r="B38" s="50" t="s">
        <v>47</v>
      </c>
      <c r="C38" s="50" t="s">
        <v>49</v>
      </c>
      <c r="D38" s="36"/>
      <c r="E38" s="36"/>
      <c r="F38" s="36"/>
      <c r="G38" s="36"/>
      <c r="H38" s="36"/>
      <c r="I38" s="36"/>
      <c r="J38" s="37">
        <v>1000</v>
      </c>
      <c r="K38" s="72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8">
        <f>SUM(L38:V38)</f>
        <v>0</v>
      </c>
      <c r="X38" s="2"/>
      <c r="Y38" s="65">
        <f>W38/J38</f>
        <v>0</v>
      </c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2">
      <c r="B39" s="6"/>
      <c r="C39" s="6"/>
      <c r="J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5"/>
      <c r="X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x14ac:dyDescent="0.2">
      <c r="A40" s="11" t="s">
        <v>3</v>
      </c>
      <c r="B40" s="15" t="s">
        <v>52</v>
      </c>
      <c r="C40" s="16"/>
      <c r="D40" s="11"/>
      <c r="E40" s="3"/>
      <c r="F40" s="3"/>
      <c r="G40" s="3"/>
      <c r="H40" s="17">
        <f>SUM(J41:J42)</f>
        <v>25000</v>
      </c>
      <c r="I40" s="3"/>
      <c r="J40" s="5"/>
      <c r="K40" s="76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5"/>
      <c r="X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2">
      <c r="B41" s="6" t="s">
        <v>53</v>
      </c>
      <c r="C41" s="6" t="s">
        <v>55</v>
      </c>
      <c r="J41" s="2">
        <v>20000</v>
      </c>
      <c r="L41" s="2"/>
      <c r="M41" s="2">
        <v>4500</v>
      </c>
      <c r="N41" s="2">
        <v>500</v>
      </c>
      <c r="O41" s="2">
        <v>7500</v>
      </c>
      <c r="P41" s="2"/>
      <c r="Q41" s="2">
        <v>2000</v>
      </c>
      <c r="R41" s="2"/>
      <c r="S41" s="2">
        <v>1500</v>
      </c>
      <c r="T41" s="2"/>
      <c r="U41" s="2"/>
      <c r="V41" s="2"/>
      <c r="W41" s="5">
        <f>SUM(L41:V41)</f>
        <v>16000</v>
      </c>
      <c r="X41" s="2"/>
      <c r="Y41" s="65">
        <f>W41/J41</f>
        <v>0.8</v>
      </c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2">
      <c r="A42" s="40"/>
      <c r="B42" s="62" t="s">
        <v>54</v>
      </c>
      <c r="C42" s="62" t="s">
        <v>56</v>
      </c>
      <c r="D42" s="40"/>
      <c r="E42" s="40"/>
      <c r="F42" s="40"/>
      <c r="G42" s="40"/>
      <c r="H42" s="40"/>
      <c r="I42" s="40"/>
      <c r="J42" s="42">
        <v>5000</v>
      </c>
      <c r="K42" s="71"/>
      <c r="L42" s="42"/>
      <c r="M42" s="42">
        <v>5000</v>
      </c>
      <c r="N42" s="42"/>
      <c r="O42" s="42"/>
      <c r="P42" s="42"/>
      <c r="Q42" s="42"/>
      <c r="R42" s="42"/>
      <c r="S42" s="42"/>
      <c r="T42" s="42"/>
      <c r="U42" s="42"/>
      <c r="V42" s="42"/>
      <c r="W42" s="43">
        <f>SUM(L42:V42)</f>
        <v>5000</v>
      </c>
      <c r="X42" s="2"/>
      <c r="Y42" s="65">
        <f>W42/J42</f>
        <v>1</v>
      </c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2">
      <c r="B43" s="6"/>
      <c r="C43" s="6"/>
      <c r="J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5"/>
      <c r="X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">
      <c r="A44" s="11" t="s">
        <v>57</v>
      </c>
      <c r="B44" s="15" t="s">
        <v>58</v>
      </c>
      <c r="C44" s="16"/>
      <c r="D44" s="11"/>
      <c r="E44" s="3"/>
      <c r="F44" s="3"/>
      <c r="G44" s="3"/>
      <c r="H44" s="17">
        <f>SUM(J45:J48)</f>
        <v>53750</v>
      </c>
      <c r="I44" s="3"/>
      <c r="J44" s="5"/>
      <c r="K44" s="76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5"/>
      <c r="X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2">
      <c r="B45" s="6" t="s">
        <v>59</v>
      </c>
      <c r="C45" s="6" t="s">
        <v>95</v>
      </c>
      <c r="J45" s="2">
        <v>35750</v>
      </c>
      <c r="L45" s="2"/>
      <c r="M45" s="2"/>
      <c r="N45" s="2"/>
      <c r="O45" s="2"/>
      <c r="P45" s="2">
        <v>29250</v>
      </c>
      <c r="Q45" s="2"/>
      <c r="R45" s="2"/>
      <c r="S45" s="2"/>
      <c r="T45" s="2"/>
      <c r="U45" s="2"/>
      <c r="V45" s="2"/>
      <c r="W45" s="5">
        <f>SUM(L45:V45)</f>
        <v>29250</v>
      </c>
      <c r="X45" s="2"/>
      <c r="Y45" s="65">
        <f>W45/J45</f>
        <v>0.81818181818181823</v>
      </c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2">
      <c r="A46" s="40"/>
      <c r="B46" s="62" t="s">
        <v>60</v>
      </c>
      <c r="C46" s="62" t="s">
        <v>70</v>
      </c>
      <c r="D46" s="40"/>
      <c r="E46" s="40"/>
      <c r="F46" s="40"/>
      <c r="G46" s="40"/>
      <c r="H46" s="40"/>
      <c r="I46" s="40"/>
      <c r="J46" s="42">
        <v>8000</v>
      </c>
      <c r="K46" s="71"/>
      <c r="L46" s="42"/>
      <c r="M46" s="42"/>
      <c r="N46" s="42"/>
      <c r="O46" s="42"/>
      <c r="P46" s="42"/>
      <c r="Q46" s="42"/>
      <c r="R46" s="42"/>
      <c r="S46" s="42"/>
      <c r="T46" s="42"/>
      <c r="U46" s="42">
        <v>8000</v>
      </c>
      <c r="V46" s="42"/>
      <c r="W46" s="43">
        <f>SUM(L46:V46)</f>
        <v>8000</v>
      </c>
      <c r="X46" s="2"/>
      <c r="Y46" s="65">
        <f>W46/J46</f>
        <v>1</v>
      </c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2">
      <c r="B47" s="6" t="s">
        <v>61</v>
      </c>
      <c r="C47" s="6" t="s">
        <v>71</v>
      </c>
      <c r="J47" s="2">
        <v>10000</v>
      </c>
      <c r="K47" s="77">
        <v>20000</v>
      </c>
      <c r="L47" s="2">
        <f>-300</f>
        <v>-300</v>
      </c>
      <c r="M47" s="2">
        <v>994</v>
      </c>
      <c r="N47" s="2">
        <v>4570</v>
      </c>
      <c r="O47" s="2"/>
      <c r="P47" s="2">
        <v>3342</v>
      </c>
      <c r="Q47" s="2">
        <v>5597</v>
      </c>
      <c r="R47" s="2">
        <v>3982</v>
      </c>
      <c r="S47" s="2"/>
      <c r="T47" s="2"/>
      <c r="U47" s="2"/>
      <c r="V47" s="2"/>
      <c r="W47" s="5">
        <f>SUM(L47:V47)</f>
        <v>18185</v>
      </c>
      <c r="X47" s="2"/>
      <c r="Y47" s="79">
        <f>W47/K47</f>
        <v>0.90925</v>
      </c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2">
      <c r="A48" s="40"/>
      <c r="B48" s="62" t="s">
        <v>62</v>
      </c>
      <c r="C48" s="62" t="s">
        <v>72</v>
      </c>
      <c r="D48" s="40"/>
      <c r="E48" s="40"/>
      <c r="F48" s="40"/>
      <c r="G48" s="40"/>
      <c r="H48" s="40"/>
      <c r="I48" s="40"/>
      <c r="J48" s="42">
        <v>0</v>
      </c>
      <c r="K48" s="71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3">
        <f>SUM(L48:V48)</f>
        <v>0</v>
      </c>
      <c r="X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2">
      <c r="J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5"/>
      <c r="X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x14ac:dyDescent="0.2">
      <c r="A50" s="11" t="s">
        <v>5</v>
      </c>
      <c r="B50" s="15" t="s">
        <v>73</v>
      </c>
      <c r="C50" s="11"/>
      <c r="D50" s="11"/>
      <c r="E50" s="3"/>
      <c r="F50" s="3"/>
      <c r="G50" s="3"/>
      <c r="H50" s="17">
        <f>SUM(J51:J56)</f>
        <v>41500</v>
      </c>
      <c r="I50" s="3"/>
      <c r="J50" s="5"/>
      <c r="K50" s="76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5"/>
      <c r="X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x14ac:dyDescent="0.2">
      <c r="B51" s="6" t="s">
        <v>64</v>
      </c>
      <c r="C51" s="6" t="s">
        <v>74</v>
      </c>
      <c r="J51" s="2">
        <v>5000</v>
      </c>
      <c r="L51" s="2"/>
      <c r="M51" s="2"/>
      <c r="N51" s="2"/>
      <c r="O51" s="2"/>
      <c r="P51" s="2"/>
      <c r="Q51" s="2"/>
      <c r="R51" s="2"/>
      <c r="S51" s="2"/>
      <c r="T51" s="2">
        <v>3180</v>
      </c>
      <c r="U51" s="2"/>
      <c r="V51" s="2"/>
      <c r="W51" s="5">
        <f t="shared" ref="W51:W56" si="2">SUM(L51:V51)</f>
        <v>3180</v>
      </c>
      <c r="X51" s="2"/>
      <c r="Y51" s="65">
        <f>W51/J51</f>
        <v>0.63600000000000001</v>
      </c>
      <c r="Z51" s="2"/>
      <c r="AA51" s="2"/>
      <c r="AB51" s="2"/>
      <c r="AC51" s="2"/>
      <c r="AD51" s="2"/>
      <c r="AE51" s="2"/>
      <c r="AF51" s="2"/>
      <c r="AG51" s="2"/>
      <c r="AH51" s="2"/>
    </row>
    <row r="52" spans="1:34" x14ac:dyDescent="0.2">
      <c r="A52" s="40"/>
      <c r="B52" s="62" t="s">
        <v>65</v>
      </c>
      <c r="C52" s="62" t="s">
        <v>75</v>
      </c>
      <c r="D52" s="40"/>
      <c r="E52" s="40"/>
      <c r="F52" s="40"/>
      <c r="G52" s="40"/>
      <c r="H52" s="40"/>
      <c r="I52" s="40"/>
      <c r="J52" s="42">
        <v>500</v>
      </c>
      <c r="K52" s="71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3">
        <f t="shared" si="2"/>
        <v>0</v>
      </c>
      <c r="X52" s="2"/>
      <c r="Y52" s="65">
        <f>W52/J52</f>
        <v>0</v>
      </c>
      <c r="Z52" s="2"/>
      <c r="AA52" s="2"/>
      <c r="AB52" s="2"/>
      <c r="AC52" s="2"/>
      <c r="AD52" s="2"/>
      <c r="AE52" s="2"/>
      <c r="AF52" s="2"/>
      <c r="AG52" s="2"/>
      <c r="AH52" s="2"/>
    </row>
    <row r="53" spans="1:34" x14ac:dyDescent="0.2">
      <c r="B53" s="6" t="s">
        <v>66</v>
      </c>
      <c r="C53" s="6" t="s">
        <v>76</v>
      </c>
      <c r="J53" s="2">
        <v>500</v>
      </c>
      <c r="L53" s="2"/>
      <c r="M53" s="2"/>
      <c r="N53" s="2"/>
      <c r="O53" s="2"/>
      <c r="P53" s="2"/>
      <c r="Q53" s="2"/>
      <c r="R53" s="2"/>
      <c r="S53" s="2">
        <v>210</v>
      </c>
      <c r="T53" s="2"/>
      <c r="U53" s="2"/>
      <c r="V53" s="2"/>
      <c r="W53" s="5">
        <f t="shared" si="2"/>
        <v>210</v>
      </c>
      <c r="X53" s="2"/>
      <c r="Y53" s="65">
        <f>W53/J53</f>
        <v>0.42</v>
      </c>
      <c r="Z53" s="2"/>
      <c r="AA53" s="2"/>
      <c r="AB53" s="2"/>
      <c r="AC53" s="2"/>
      <c r="AD53" s="2"/>
      <c r="AE53" s="2"/>
      <c r="AF53" s="2"/>
      <c r="AG53" s="2"/>
      <c r="AH53" s="2"/>
    </row>
    <row r="54" spans="1:34" x14ac:dyDescent="0.2">
      <c r="A54" s="40"/>
      <c r="B54" s="62"/>
      <c r="C54" s="62" t="s">
        <v>69</v>
      </c>
      <c r="D54" s="40" t="s">
        <v>77</v>
      </c>
      <c r="E54" s="40"/>
      <c r="F54" s="40"/>
      <c r="G54" s="40"/>
      <c r="H54" s="40"/>
      <c r="I54" s="40"/>
      <c r="J54" s="42">
        <v>2500</v>
      </c>
      <c r="K54" s="71"/>
      <c r="L54" s="42">
        <f>106.5+94</f>
        <v>200.5</v>
      </c>
      <c r="M54" s="42">
        <v>227</v>
      </c>
      <c r="N54" s="42">
        <v>282</v>
      </c>
      <c r="O54" s="42">
        <v>167</v>
      </c>
      <c r="P54" s="42">
        <v>185</v>
      </c>
      <c r="Q54" s="42">
        <v>223</v>
      </c>
      <c r="R54" s="42">
        <v>172</v>
      </c>
      <c r="S54" s="42">
        <v>203</v>
      </c>
      <c r="T54" s="42">
        <v>185</v>
      </c>
      <c r="U54" s="42">
        <v>164</v>
      </c>
      <c r="V54" s="42">
        <v>162</v>
      </c>
      <c r="W54" s="43">
        <f t="shared" si="2"/>
        <v>2170.5</v>
      </c>
      <c r="X54" s="2"/>
      <c r="Y54" s="65">
        <f>W54/J54</f>
        <v>0.86819999999999997</v>
      </c>
      <c r="Z54" s="2"/>
      <c r="AA54" s="2"/>
      <c r="AB54" s="2"/>
      <c r="AC54" s="2"/>
      <c r="AD54" s="2"/>
      <c r="AE54" s="2"/>
      <c r="AF54" s="2"/>
      <c r="AG54" s="2"/>
      <c r="AH54" s="2"/>
    </row>
    <row r="55" spans="1:34" x14ac:dyDescent="0.2">
      <c r="B55" s="6" t="s">
        <v>67</v>
      </c>
      <c r="C55" s="6" t="s">
        <v>78</v>
      </c>
      <c r="J55" s="2">
        <v>3000</v>
      </c>
      <c r="L55" s="2"/>
      <c r="M55" s="2"/>
      <c r="N55" s="2"/>
      <c r="O55" s="2"/>
      <c r="P55" s="2"/>
      <c r="Q55" s="2"/>
      <c r="R55" s="2"/>
      <c r="S55" s="2"/>
      <c r="T55" s="2">
        <v>1300</v>
      </c>
      <c r="U55" s="2"/>
      <c r="V55" s="2"/>
      <c r="W55" s="5">
        <f t="shared" si="2"/>
        <v>1300</v>
      </c>
      <c r="X55" s="2"/>
      <c r="Y55" s="65">
        <f>W55/J55</f>
        <v>0.43333333333333335</v>
      </c>
      <c r="Z55" s="2"/>
      <c r="AA55" s="2"/>
      <c r="AB55" s="2"/>
      <c r="AC55" s="2"/>
      <c r="AD55" s="2"/>
      <c r="AE55" s="2"/>
      <c r="AF55" s="2"/>
      <c r="AG55" s="2"/>
      <c r="AH55" s="2"/>
    </row>
    <row r="56" spans="1:34" x14ac:dyDescent="0.2">
      <c r="A56" s="40"/>
      <c r="B56" s="62" t="s">
        <v>68</v>
      </c>
      <c r="C56" s="62" t="s">
        <v>79</v>
      </c>
      <c r="D56" s="40"/>
      <c r="E56" s="40"/>
      <c r="F56" s="40"/>
      <c r="G56" s="40"/>
      <c r="H56" s="40"/>
      <c r="I56" s="40"/>
      <c r="J56" s="42">
        <v>30000</v>
      </c>
      <c r="K56" s="85">
        <v>3000</v>
      </c>
      <c r="L56" s="42"/>
      <c r="M56" s="42"/>
      <c r="N56" s="42"/>
      <c r="O56" s="42"/>
      <c r="P56" s="42"/>
      <c r="Q56" s="42"/>
      <c r="R56" s="42"/>
      <c r="S56" s="42"/>
      <c r="T56" s="42">
        <v>2609</v>
      </c>
      <c r="U56" s="42"/>
      <c r="V56" s="42"/>
      <c r="W56" s="43">
        <f t="shared" si="2"/>
        <v>2609</v>
      </c>
      <c r="X56" s="2"/>
      <c r="Y56" s="65">
        <f>W56/K56</f>
        <v>0.8696666666666667</v>
      </c>
      <c r="Z56" s="2"/>
      <c r="AA56" s="2"/>
      <c r="AB56" s="2"/>
      <c r="AC56" s="2"/>
      <c r="AD56" s="2"/>
      <c r="AE56" s="2"/>
      <c r="AF56" s="2"/>
      <c r="AG56" s="2"/>
      <c r="AH56" s="2"/>
    </row>
    <row r="57" spans="1:34" x14ac:dyDescent="0.2">
      <c r="B57" s="6"/>
      <c r="C57" s="6"/>
      <c r="J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5"/>
      <c r="X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x14ac:dyDescent="0.2">
      <c r="B58" s="6"/>
      <c r="C58" s="6"/>
      <c r="J58" s="2"/>
      <c r="L58" s="2">
        <f t="shared" ref="L58:R58" si="3">SUM(L16:L57)</f>
        <v>19900.5</v>
      </c>
      <c r="M58" s="2">
        <f t="shared" si="3"/>
        <v>21548</v>
      </c>
      <c r="N58" s="2">
        <f t="shared" si="3"/>
        <v>17265</v>
      </c>
      <c r="O58" s="2">
        <f t="shared" si="3"/>
        <v>7667</v>
      </c>
      <c r="P58" s="2">
        <f t="shared" si="3"/>
        <v>36376</v>
      </c>
      <c r="Q58" s="2">
        <f t="shared" si="3"/>
        <v>8570</v>
      </c>
      <c r="R58" s="2">
        <f t="shared" si="3"/>
        <v>8716</v>
      </c>
      <c r="S58" s="2">
        <f>SUM(S16:S57)</f>
        <v>21102</v>
      </c>
      <c r="T58" s="2">
        <f>SUM(T16:T57)</f>
        <v>21718</v>
      </c>
      <c r="U58" s="2">
        <f>SUM(U16:U57)</f>
        <v>8164</v>
      </c>
      <c r="V58" s="2">
        <f>SUM(V16:V57)</f>
        <v>43468</v>
      </c>
      <c r="W58" s="64">
        <f>SUM(L58:V58)</f>
        <v>214494.5</v>
      </c>
      <c r="X58" s="2"/>
      <c r="Y58" s="66">
        <f>W58/J62</f>
        <v>0.86055967903711128</v>
      </c>
      <c r="Z58" s="2"/>
      <c r="AA58" s="2"/>
      <c r="AB58" s="2"/>
      <c r="AC58" s="2"/>
      <c r="AD58" s="2"/>
      <c r="AE58" s="2"/>
      <c r="AF58" s="2"/>
      <c r="AG58" s="2"/>
      <c r="AH58" s="2"/>
    </row>
    <row r="59" spans="1:34" x14ac:dyDescent="0.2">
      <c r="B59" s="6"/>
      <c r="J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5"/>
      <c r="X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x14ac:dyDescent="0.2">
      <c r="A60" s="11" t="s">
        <v>80</v>
      </c>
      <c r="B60" s="15" t="s">
        <v>81</v>
      </c>
      <c r="C60" s="11"/>
      <c r="D60" s="11"/>
      <c r="E60" s="3" t="s">
        <v>104</v>
      </c>
      <c r="F60" s="3"/>
      <c r="G60" s="3"/>
      <c r="H60" s="3"/>
      <c r="I60" s="3"/>
      <c r="J60" s="5">
        <v>0</v>
      </c>
      <c r="K60" s="76"/>
      <c r="L60" s="2"/>
      <c r="M60" s="2">
        <f>12240</f>
        <v>12240</v>
      </c>
      <c r="N60" s="2">
        <v>150000</v>
      </c>
      <c r="O60" s="2"/>
      <c r="P60" s="2"/>
      <c r="Q60" s="2"/>
      <c r="R60" s="2"/>
      <c r="S60" s="2"/>
      <c r="T60" s="2"/>
      <c r="U60" s="2"/>
      <c r="V60" s="2"/>
      <c r="W60" s="5">
        <f>SUM(L60:O60)</f>
        <v>162240</v>
      </c>
      <c r="X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x14ac:dyDescent="0.2">
      <c r="E61" s="3" t="s">
        <v>105</v>
      </c>
      <c r="J61" s="2"/>
      <c r="L61" s="2"/>
      <c r="M61" s="2">
        <f>-23000</f>
        <v>-23000</v>
      </c>
      <c r="N61" s="2">
        <f>-66000</f>
        <v>-66000</v>
      </c>
      <c r="O61" s="2"/>
      <c r="P61" s="2"/>
      <c r="Q61" s="2"/>
      <c r="R61" s="2"/>
      <c r="S61" s="2"/>
      <c r="T61" s="2"/>
      <c r="U61" s="2"/>
      <c r="V61" s="2"/>
      <c r="W61" s="5">
        <f>SUM(L61:O61)</f>
        <v>-89000</v>
      </c>
      <c r="X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x14ac:dyDescent="0.2">
      <c r="B62" s="8" t="s">
        <v>82</v>
      </c>
      <c r="H62" s="5">
        <f>SUM(H16:H61)</f>
        <v>249250</v>
      </c>
      <c r="I62" s="3"/>
      <c r="J62" s="18">
        <f>H62+J60</f>
        <v>249250</v>
      </c>
      <c r="L62" s="5">
        <f t="shared" ref="L62:Q62" si="4">SUM(L58:L61)</f>
        <v>19900.5</v>
      </c>
      <c r="M62" s="5">
        <f t="shared" si="4"/>
        <v>10788</v>
      </c>
      <c r="N62" s="5">
        <f t="shared" si="4"/>
        <v>101265</v>
      </c>
      <c r="O62" s="5">
        <f t="shared" si="4"/>
        <v>7667</v>
      </c>
      <c r="P62" s="5">
        <f t="shared" si="4"/>
        <v>36376</v>
      </c>
      <c r="Q62" s="5">
        <f t="shared" si="4"/>
        <v>8570</v>
      </c>
      <c r="R62" s="5">
        <f t="shared" ref="R62:W62" si="5">SUM(R58:R61)</f>
        <v>8716</v>
      </c>
      <c r="S62" s="5">
        <f t="shared" si="5"/>
        <v>21102</v>
      </c>
      <c r="T62" s="5">
        <f t="shared" si="5"/>
        <v>21718</v>
      </c>
      <c r="U62" s="5">
        <f t="shared" si="5"/>
        <v>8164</v>
      </c>
      <c r="V62" s="5">
        <f t="shared" si="5"/>
        <v>43468</v>
      </c>
      <c r="W62" s="29">
        <f t="shared" si="5"/>
        <v>287734.5</v>
      </c>
      <c r="X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x14ac:dyDescent="0.2">
      <c r="J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5"/>
      <c r="X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x14ac:dyDescent="0.2">
      <c r="A64" s="3"/>
      <c r="B64" s="3" t="s">
        <v>83</v>
      </c>
      <c r="C64" s="3"/>
      <c r="D64" s="3"/>
      <c r="E64" s="3"/>
      <c r="F64" s="3"/>
      <c r="G64" s="3"/>
      <c r="H64" s="3"/>
      <c r="I64" s="3"/>
      <c r="J64" s="5">
        <f>J13-J62</f>
        <v>5857.5299999999988</v>
      </c>
      <c r="K64" s="76"/>
      <c r="L64" s="2">
        <f t="shared" ref="L64:Q64" si="6">L13-L62</f>
        <v>-19893.16</v>
      </c>
      <c r="M64" s="2">
        <f t="shared" si="6"/>
        <v>-10787.24</v>
      </c>
      <c r="N64" s="2">
        <f t="shared" si="6"/>
        <v>43736.119999999995</v>
      </c>
      <c r="O64" s="2">
        <f t="shared" si="6"/>
        <v>-4763.8099999999995</v>
      </c>
      <c r="P64" s="2">
        <f t="shared" si="6"/>
        <v>137619.12</v>
      </c>
      <c r="Q64" s="2">
        <f t="shared" si="6"/>
        <v>-14289.73</v>
      </c>
      <c r="R64" s="2">
        <f t="shared" ref="R64:W64" si="7">R13-R62</f>
        <v>-9307.94</v>
      </c>
      <c r="S64" s="2">
        <f t="shared" si="7"/>
        <v>-21100.07</v>
      </c>
      <c r="T64" s="2">
        <f t="shared" si="7"/>
        <v>-21716.19</v>
      </c>
      <c r="U64" s="2">
        <f t="shared" si="7"/>
        <v>-8162.31</v>
      </c>
      <c r="V64" s="2">
        <f t="shared" si="7"/>
        <v>-43462.559999999998</v>
      </c>
      <c r="W64" s="5">
        <f t="shared" si="7"/>
        <v>62079.760000000009</v>
      </c>
      <c r="X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x14ac:dyDescent="0.2">
      <c r="J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5"/>
      <c r="X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x14ac:dyDescent="0.2">
      <c r="J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5"/>
      <c r="X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x14ac:dyDescent="0.2">
      <c r="A67" t="s">
        <v>84</v>
      </c>
      <c r="B67" s="196" t="s">
        <v>119</v>
      </c>
      <c r="C67" s="196"/>
      <c r="D67" s="196"/>
      <c r="J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5"/>
      <c r="X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x14ac:dyDescent="0.2"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5"/>
      <c r="X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x14ac:dyDescent="0.2"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5"/>
      <c r="X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x14ac:dyDescent="0.2"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5"/>
      <c r="X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x14ac:dyDescent="0.2"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5"/>
      <c r="X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x14ac:dyDescent="0.2"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5"/>
      <c r="X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x14ac:dyDescent="0.2"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5"/>
      <c r="X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x14ac:dyDescent="0.2"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5"/>
      <c r="X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x14ac:dyDescent="0.2"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5"/>
      <c r="X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x14ac:dyDescent="0.2"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5"/>
      <c r="X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x14ac:dyDescent="0.2"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5"/>
      <c r="X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x14ac:dyDescent="0.2"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5"/>
      <c r="X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x14ac:dyDescent="0.2"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5"/>
      <c r="X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x14ac:dyDescent="0.2"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5"/>
      <c r="X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2:34" x14ac:dyDescent="0.2"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5"/>
      <c r="X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2:34" x14ac:dyDescent="0.2"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5"/>
      <c r="X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2:34" x14ac:dyDescent="0.2"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5"/>
      <c r="X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2:34" x14ac:dyDescent="0.2"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5"/>
      <c r="X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2:34" x14ac:dyDescent="0.2"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5"/>
      <c r="X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2:34" x14ac:dyDescent="0.2"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5"/>
      <c r="X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2:34" x14ac:dyDescent="0.2"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5"/>
      <c r="X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2:34" x14ac:dyDescent="0.2"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5"/>
      <c r="X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2:34" x14ac:dyDescent="0.2"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5"/>
      <c r="X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2:34" x14ac:dyDescent="0.2"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5"/>
      <c r="X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2:34" x14ac:dyDescent="0.2"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5"/>
      <c r="X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2:34" x14ac:dyDescent="0.2"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5"/>
      <c r="X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2:34" x14ac:dyDescent="0.2"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5"/>
      <c r="X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2:34" x14ac:dyDescent="0.2"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5"/>
      <c r="X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2:34" x14ac:dyDescent="0.2"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5"/>
      <c r="X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2:34" x14ac:dyDescent="0.2"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5"/>
      <c r="X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2:34" x14ac:dyDescent="0.2"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5"/>
      <c r="X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2:34" x14ac:dyDescent="0.2"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5"/>
      <c r="X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2:34" x14ac:dyDescent="0.2"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5"/>
      <c r="X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2:34" x14ac:dyDescent="0.2"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5"/>
      <c r="X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2:34" x14ac:dyDescent="0.2"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5"/>
      <c r="X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2:34" x14ac:dyDescent="0.2"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5"/>
      <c r="X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2:34" x14ac:dyDescent="0.2"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5"/>
      <c r="X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2:34" x14ac:dyDescent="0.2"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5"/>
      <c r="X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2:34" x14ac:dyDescent="0.2"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5"/>
      <c r="X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2:34" x14ac:dyDescent="0.2"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5"/>
      <c r="X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2:34" x14ac:dyDescent="0.2"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5"/>
      <c r="X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2:34" x14ac:dyDescent="0.2"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5"/>
      <c r="X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2:34" x14ac:dyDescent="0.2"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5"/>
      <c r="X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2:34" x14ac:dyDescent="0.2"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5"/>
      <c r="X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2:34" x14ac:dyDescent="0.2"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5"/>
      <c r="X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2:34" x14ac:dyDescent="0.2"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5"/>
      <c r="X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2:34" x14ac:dyDescent="0.2"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5"/>
      <c r="X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2:34" x14ac:dyDescent="0.2"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5"/>
      <c r="X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2:34" x14ac:dyDescent="0.2"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5"/>
      <c r="X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2:34" x14ac:dyDescent="0.2"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5"/>
      <c r="X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2:34" x14ac:dyDescent="0.2"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5"/>
      <c r="X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2:34" x14ac:dyDescent="0.2"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5"/>
      <c r="X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2:34" x14ac:dyDescent="0.2"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5"/>
      <c r="X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2:34" x14ac:dyDescent="0.2"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5"/>
      <c r="X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2:34" x14ac:dyDescent="0.2"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5"/>
      <c r="X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2:34" x14ac:dyDescent="0.2"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5"/>
      <c r="X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2:34" x14ac:dyDescent="0.2"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5"/>
      <c r="X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2:34" x14ac:dyDescent="0.2"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5"/>
      <c r="X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2:34" x14ac:dyDescent="0.2"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5"/>
      <c r="X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2:34" x14ac:dyDescent="0.2"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5"/>
      <c r="X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2:34" x14ac:dyDescent="0.2"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5"/>
      <c r="X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2:34" x14ac:dyDescent="0.2"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5"/>
      <c r="X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2:34" x14ac:dyDescent="0.2"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5"/>
      <c r="X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2:34" x14ac:dyDescent="0.2"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5"/>
      <c r="X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2:34" x14ac:dyDescent="0.2"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5"/>
      <c r="X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2:34" x14ac:dyDescent="0.2"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5"/>
      <c r="X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2:34" x14ac:dyDescent="0.2"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5"/>
      <c r="X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2:34" x14ac:dyDescent="0.2"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5"/>
      <c r="X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2:34" x14ac:dyDescent="0.2"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5"/>
      <c r="X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2:34" x14ac:dyDescent="0.2"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5"/>
      <c r="X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2:34" x14ac:dyDescent="0.2"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5"/>
      <c r="X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2:34" x14ac:dyDescent="0.2"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5"/>
      <c r="X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2:34" x14ac:dyDescent="0.2"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5"/>
      <c r="X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2:34" x14ac:dyDescent="0.2"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5"/>
      <c r="X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2:34" x14ac:dyDescent="0.2"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5"/>
      <c r="X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2:34" x14ac:dyDescent="0.2"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5"/>
      <c r="X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2:34" x14ac:dyDescent="0.2"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5"/>
      <c r="X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2:34" x14ac:dyDescent="0.2"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5"/>
      <c r="X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2:34" x14ac:dyDescent="0.2"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5"/>
      <c r="X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2:34" x14ac:dyDescent="0.2"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5"/>
      <c r="X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2:34" x14ac:dyDescent="0.2"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5"/>
      <c r="X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2:34" x14ac:dyDescent="0.2"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5"/>
      <c r="X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2:34" x14ac:dyDescent="0.2"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5"/>
      <c r="X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2:34" x14ac:dyDescent="0.2"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5"/>
      <c r="X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2:34" x14ac:dyDescent="0.2"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5"/>
      <c r="X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2:34" x14ac:dyDescent="0.2"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5"/>
      <c r="X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2:34" x14ac:dyDescent="0.2"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5"/>
      <c r="X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2:34" x14ac:dyDescent="0.2"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5"/>
      <c r="X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2:34" x14ac:dyDescent="0.2"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5"/>
      <c r="X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2:34" x14ac:dyDescent="0.2"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5"/>
      <c r="X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2:34" x14ac:dyDescent="0.2"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5"/>
      <c r="X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2:34" x14ac:dyDescent="0.2"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5"/>
      <c r="X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2:34" x14ac:dyDescent="0.2"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5"/>
      <c r="X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12:34" x14ac:dyDescent="0.2"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5"/>
      <c r="X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12:34" x14ac:dyDescent="0.2"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5"/>
      <c r="X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12:34" x14ac:dyDescent="0.2"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5"/>
      <c r="X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12:34" x14ac:dyDescent="0.2"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5"/>
      <c r="X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spans="12:34" x14ac:dyDescent="0.2"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5"/>
      <c r="X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12:34" x14ac:dyDescent="0.2"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5"/>
      <c r="X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12:34" x14ac:dyDescent="0.2"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5"/>
      <c r="X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2:34" x14ac:dyDescent="0.2"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5"/>
      <c r="X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2:34" x14ac:dyDescent="0.2"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5"/>
      <c r="X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2:34" x14ac:dyDescent="0.2"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5"/>
      <c r="X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2:34" x14ac:dyDescent="0.2"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5"/>
      <c r="X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2:34" x14ac:dyDescent="0.2"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5"/>
      <c r="X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2:34" x14ac:dyDescent="0.2"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5"/>
      <c r="X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2:34" x14ac:dyDescent="0.2"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5"/>
      <c r="X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2:34" x14ac:dyDescent="0.2"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5"/>
      <c r="X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2:34" x14ac:dyDescent="0.2"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5"/>
      <c r="X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2:34" x14ac:dyDescent="0.2"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5"/>
      <c r="X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2:34" x14ac:dyDescent="0.2"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5"/>
      <c r="X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2:34" x14ac:dyDescent="0.2"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5"/>
      <c r="X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2:34" x14ac:dyDescent="0.2"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5"/>
      <c r="X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2:34" x14ac:dyDescent="0.2"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5"/>
      <c r="X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2:34" x14ac:dyDescent="0.2"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5"/>
      <c r="X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2:34" x14ac:dyDescent="0.2"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5"/>
      <c r="X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2:34" x14ac:dyDescent="0.2"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5"/>
      <c r="X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2:34" x14ac:dyDescent="0.2"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5"/>
      <c r="X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2:34" x14ac:dyDescent="0.2"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5"/>
      <c r="X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2:34" x14ac:dyDescent="0.2"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5"/>
      <c r="X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2:34" x14ac:dyDescent="0.2"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5"/>
      <c r="X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2:34" x14ac:dyDescent="0.2"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5"/>
      <c r="X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2:34" x14ac:dyDescent="0.2"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5"/>
      <c r="X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2:34" x14ac:dyDescent="0.2"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5"/>
      <c r="X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2:34" x14ac:dyDescent="0.2"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5"/>
      <c r="X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2:34" x14ac:dyDescent="0.2"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5"/>
      <c r="X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2:34" x14ac:dyDescent="0.2"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5"/>
      <c r="X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12:34" x14ac:dyDescent="0.2"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5"/>
      <c r="X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spans="12:34" x14ac:dyDescent="0.2"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5"/>
      <c r="X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12:34" x14ac:dyDescent="0.2"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5"/>
      <c r="X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spans="12:34" x14ac:dyDescent="0.2"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5"/>
      <c r="X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12:34" x14ac:dyDescent="0.2"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5"/>
      <c r="X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spans="12:34" x14ac:dyDescent="0.2"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5"/>
      <c r="X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2:34" x14ac:dyDescent="0.2"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5"/>
      <c r="X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12:34" x14ac:dyDescent="0.2"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5"/>
      <c r="X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spans="12:34" x14ac:dyDescent="0.2"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5"/>
      <c r="X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spans="12:34" x14ac:dyDescent="0.2"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5"/>
      <c r="X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spans="12:34" x14ac:dyDescent="0.2"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5"/>
      <c r="X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spans="12:34" x14ac:dyDescent="0.2"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5"/>
      <c r="X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spans="12:34" x14ac:dyDescent="0.2"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5"/>
      <c r="X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spans="12:34" x14ac:dyDescent="0.2"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5"/>
      <c r="X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spans="12:34" x14ac:dyDescent="0.2"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5"/>
      <c r="X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spans="12:34" x14ac:dyDescent="0.2"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5"/>
      <c r="X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spans="12:34" x14ac:dyDescent="0.2"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5"/>
      <c r="X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spans="12:34" x14ac:dyDescent="0.2"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5"/>
      <c r="X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12:34" x14ac:dyDescent="0.2"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5"/>
      <c r="X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spans="12:34" x14ac:dyDescent="0.2"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5"/>
      <c r="X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spans="12:34" x14ac:dyDescent="0.2"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5"/>
      <c r="X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spans="12:34" x14ac:dyDescent="0.2"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5"/>
      <c r="X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spans="12:34" x14ac:dyDescent="0.2"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5"/>
      <c r="X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2:34" x14ac:dyDescent="0.2"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5"/>
      <c r="X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2:34" x14ac:dyDescent="0.2"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5"/>
      <c r="X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spans="12:34" x14ac:dyDescent="0.2"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5"/>
      <c r="X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spans="12:34" x14ac:dyDescent="0.2"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5"/>
      <c r="X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spans="12:34" x14ac:dyDescent="0.2"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5"/>
      <c r="X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spans="12:34" x14ac:dyDescent="0.2"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5"/>
      <c r="X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spans="12:34" x14ac:dyDescent="0.2"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5"/>
      <c r="X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spans="12:34" x14ac:dyDescent="0.2"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5"/>
      <c r="X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spans="12:34" x14ac:dyDescent="0.2"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5"/>
      <c r="X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spans="12:34" x14ac:dyDescent="0.2"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5"/>
      <c r="X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spans="12:34" x14ac:dyDescent="0.2"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5"/>
      <c r="X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spans="12:34" x14ac:dyDescent="0.2"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5"/>
      <c r="X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spans="12:34" x14ac:dyDescent="0.2"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5"/>
      <c r="X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spans="12:34" x14ac:dyDescent="0.2"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5"/>
      <c r="X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spans="12:34" x14ac:dyDescent="0.2"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5"/>
      <c r="X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spans="12:34" x14ac:dyDescent="0.2"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5"/>
      <c r="X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spans="12:34" x14ac:dyDescent="0.2"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5"/>
      <c r="X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spans="12:34" x14ac:dyDescent="0.2"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5"/>
      <c r="X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spans="12:34" x14ac:dyDescent="0.2"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5"/>
      <c r="X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spans="12:34" x14ac:dyDescent="0.2"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5"/>
      <c r="X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spans="12:34" x14ac:dyDescent="0.2"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5"/>
      <c r="X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spans="12:34" x14ac:dyDescent="0.2"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5"/>
      <c r="X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spans="12:34" x14ac:dyDescent="0.2"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5"/>
      <c r="X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spans="12:34" x14ac:dyDescent="0.2"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5"/>
      <c r="X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spans="12:34" x14ac:dyDescent="0.2"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5"/>
      <c r="X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spans="12:34" x14ac:dyDescent="0.2"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5"/>
      <c r="X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spans="12:34" x14ac:dyDescent="0.2"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5"/>
      <c r="X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spans="12:34" x14ac:dyDescent="0.2"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5"/>
      <c r="X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spans="12:34" x14ac:dyDescent="0.2"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5"/>
      <c r="X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spans="12:34" x14ac:dyDescent="0.2"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5"/>
      <c r="X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spans="12:34" x14ac:dyDescent="0.2"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5"/>
      <c r="X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spans="12:34" x14ac:dyDescent="0.2"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5"/>
      <c r="X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spans="12:34" x14ac:dyDescent="0.2"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5"/>
      <c r="X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spans="12:34" x14ac:dyDescent="0.2"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5"/>
      <c r="X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spans="12:34" x14ac:dyDescent="0.2"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5"/>
      <c r="X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spans="12:34" x14ac:dyDescent="0.2"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5"/>
      <c r="X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spans="12:34" x14ac:dyDescent="0.2"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5"/>
      <c r="X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spans="12:34" x14ac:dyDescent="0.2"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5"/>
      <c r="X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spans="12:34" x14ac:dyDescent="0.2"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5"/>
      <c r="X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spans="12:34" x14ac:dyDescent="0.2"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5"/>
      <c r="X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spans="12:34" x14ac:dyDescent="0.2"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5"/>
      <c r="X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spans="12:34" x14ac:dyDescent="0.2"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5"/>
      <c r="X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spans="12:34" x14ac:dyDescent="0.2"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5"/>
      <c r="X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spans="12:34" x14ac:dyDescent="0.2"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5"/>
      <c r="X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spans="12:34" x14ac:dyDescent="0.2"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5"/>
      <c r="X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spans="12:34" x14ac:dyDescent="0.2"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5"/>
      <c r="X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spans="12:34" x14ac:dyDescent="0.2"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5"/>
      <c r="X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spans="12:34" x14ac:dyDescent="0.2"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5"/>
      <c r="X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spans="12:34" x14ac:dyDescent="0.2"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5"/>
      <c r="X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spans="12:34" x14ac:dyDescent="0.2"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5"/>
      <c r="X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spans="12:34" x14ac:dyDescent="0.2"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5"/>
      <c r="X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spans="12:34" x14ac:dyDescent="0.2"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5"/>
      <c r="X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spans="12:34" x14ac:dyDescent="0.2"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5"/>
      <c r="X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spans="12:34" x14ac:dyDescent="0.2"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5"/>
      <c r="X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spans="12:34" x14ac:dyDescent="0.2"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5"/>
      <c r="X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spans="12:34" x14ac:dyDescent="0.2"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5"/>
      <c r="X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spans="12:34" x14ac:dyDescent="0.2"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5"/>
      <c r="X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spans="12:34" x14ac:dyDescent="0.2"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5"/>
      <c r="X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spans="12:34" x14ac:dyDescent="0.2"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5"/>
      <c r="X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spans="12:34" x14ac:dyDescent="0.2"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5"/>
      <c r="X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spans="12:34" x14ac:dyDescent="0.2"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5"/>
      <c r="X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spans="12:34" x14ac:dyDescent="0.2"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5"/>
      <c r="X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spans="12:34" x14ac:dyDescent="0.2"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5"/>
      <c r="X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spans="12:34" x14ac:dyDescent="0.2"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5"/>
      <c r="X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spans="12:34" x14ac:dyDescent="0.2"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5"/>
      <c r="X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spans="12:34" x14ac:dyDescent="0.2"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5"/>
      <c r="X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spans="12:34" x14ac:dyDescent="0.2"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5"/>
      <c r="X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spans="12:34" x14ac:dyDescent="0.2"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5"/>
      <c r="X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spans="12:34" x14ac:dyDescent="0.2"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5"/>
      <c r="X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spans="12:34" x14ac:dyDescent="0.2"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5"/>
      <c r="X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spans="12:34" x14ac:dyDescent="0.2"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5"/>
      <c r="X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spans="12:34" x14ac:dyDescent="0.2"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5"/>
      <c r="X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spans="12:34" x14ac:dyDescent="0.2"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5"/>
      <c r="X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 spans="12:34" x14ac:dyDescent="0.2"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5"/>
      <c r="X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spans="12:34" x14ac:dyDescent="0.2"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5"/>
      <c r="X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spans="12:34" x14ac:dyDescent="0.2"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5"/>
      <c r="X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spans="12:34" x14ac:dyDescent="0.2"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5"/>
      <c r="X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spans="12:34" x14ac:dyDescent="0.2"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5"/>
      <c r="X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spans="12:34" x14ac:dyDescent="0.2"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5"/>
      <c r="X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spans="12:34" x14ac:dyDescent="0.2"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5"/>
      <c r="X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spans="12:34" x14ac:dyDescent="0.2"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5"/>
      <c r="X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spans="12:34" x14ac:dyDescent="0.2"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5"/>
      <c r="X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spans="12:34" x14ac:dyDescent="0.2"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5"/>
      <c r="X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spans="12:34" x14ac:dyDescent="0.2"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5"/>
      <c r="X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spans="12:34" x14ac:dyDescent="0.2"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5"/>
      <c r="X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 spans="12:34" x14ac:dyDescent="0.2"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5"/>
      <c r="X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spans="12:34" x14ac:dyDescent="0.2"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5"/>
      <c r="X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spans="12:34" x14ac:dyDescent="0.2"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5"/>
      <c r="X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spans="12:34" x14ac:dyDescent="0.2"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5"/>
      <c r="X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spans="12:34" x14ac:dyDescent="0.2"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5"/>
      <c r="X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spans="12:34" x14ac:dyDescent="0.2"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5"/>
      <c r="X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spans="12:34" x14ac:dyDescent="0.2"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5"/>
      <c r="X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spans="12:34" x14ac:dyDescent="0.2"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5"/>
      <c r="X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spans="12:34" x14ac:dyDescent="0.2"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5"/>
      <c r="X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spans="12:34" x14ac:dyDescent="0.2"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5"/>
      <c r="X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spans="12:34" x14ac:dyDescent="0.2"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5"/>
      <c r="X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spans="12:34" x14ac:dyDescent="0.2"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5"/>
      <c r="X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spans="12:34" x14ac:dyDescent="0.2"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5"/>
      <c r="X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spans="12:34" x14ac:dyDescent="0.2"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5"/>
      <c r="X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 spans="12:34" x14ac:dyDescent="0.2"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5"/>
      <c r="X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spans="12:34" x14ac:dyDescent="0.2"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5"/>
      <c r="X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 spans="12:34" x14ac:dyDescent="0.2"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5"/>
      <c r="X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 spans="12:34" x14ac:dyDescent="0.2"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5"/>
      <c r="X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 spans="12:34" x14ac:dyDescent="0.2"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5"/>
      <c r="X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 spans="12:34" x14ac:dyDescent="0.2"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5"/>
      <c r="X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 spans="12:34" x14ac:dyDescent="0.2"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5"/>
      <c r="X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 spans="12:34" x14ac:dyDescent="0.2"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5"/>
      <c r="X323" s="2"/>
      <c r="Z323" s="2"/>
      <c r="AA323" s="2"/>
      <c r="AB323" s="2"/>
      <c r="AC323" s="2"/>
      <c r="AD323" s="2"/>
      <c r="AE323" s="2"/>
      <c r="AF323" s="2"/>
      <c r="AG323" s="2"/>
      <c r="AH323" s="2"/>
    </row>
    <row r="324" spans="12:34" x14ac:dyDescent="0.2"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5"/>
      <c r="X324" s="2"/>
      <c r="Z324" s="2"/>
      <c r="AA324" s="2"/>
      <c r="AB324" s="2"/>
      <c r="AC324" s="2"/>
      <c r="AD324" s="2"/>
      <c r="AE324" s="2"/>
      <c r="AF324" s="2"/>
      <c r="AG324" s="2"/>
      <c r="AH324" s="2"/>
    </row>
    <row r="325" spans="12:34" x14ac:dyDescent="0.2"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5"/>
      <c r="X325" s="2"/>
      <c r="Z325" s="2"/>
      <c r="AA325" s="2"/>
      <c r="AB325" s="2"/>
      <c r="AC325" s="2"/>
      <c r="AD325" s="2"/>
      <c r="AE325" s="2"/>
      <c r="AF325" s="2"/>
      <c r="AG325" s="2"/>
      <c r="AH325" s="2"/>
    </row>
    <row r="326" spans="12:34" x14ac:dyDescent="0.2"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5"/>
      <c r="X326" s="2"/>
      <c r="Z326" s="2"/>
      <c r="AA326" s="2"/>
      <c r="AB326" s="2"/>
      <c r="AC326" s="2"/>
      <c r="AD326" s="2"/>
      <c r="AE326" s="2"/>
      <c r="AF326" s="2"/>
      <c r="AG326" s="2"/>
      <c r="AH326" s="2"/>
    </row>
    <row r="327" spans="12:34" x14ac:dyDescent="0.2"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5"/>
      <c r="X327" s="2"/>
      <c r="Z327" s="2"/>
      <c r="AA327" s="2"/>
      <c r="AB327" s="2"/>
      <c r="AC327" s="2"/>
      <c r="AD327" s="2"/>
      <c r="AE327" s="2"/>
      <c r="AF327" s="2"/>
      <c r="AG327" s="2"/>
      <c r="AH327" s="2"/>
    </row>
    <row r="328" spans="12:34" x14ac:dyDescent="0.2"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5"/>
      <c r="X328" s="2"/>
      <c r="Z328" s="2"/>
      <c r="AA328" s="2"/>
      <c r="AB328" s="2"/>
      <c r="AC328" s="2"/>
      <c r="AD328" s="2"/>
      <c r="AE328" s="2"/>
      <c r="AF328" s="2"/>
      <c r="AG328" s="2"/>
      <c r="AH328" s="2"/>
    </row>
    <row r="329" spans="12:34" x14ac:dyDescent="0.2"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5"/>
      <c r="X329" s="2"/>
      <c r="Z329" s="2"/>
      <c r="AA329" s="2"/>
      <c r="AB329" s="2"/>
      <c r="AC329" s="2"/>
      <c r="AD329" s="2"/>
      <c r="AE329" s="2"/>
      <c r="AF329" s="2"/>
      <c r="AG329" s="2"/>
      <c r="AH329" s="2"/>
    </row>
    <row r="330" spans="12:34" x14ac:dyDescent="0.2"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5"/>
      <c r="X330" s="2"/>
      <c r="Z330" s="2"/>
      <c r="AA330" s="2"/>
      <c r="AB330" s="2"/>
      <c r="AC330" s="2"/>
      <c r="AD330" s="2"/>
      <c r="AE330" s="2"/>
      <c r="AF330" s="2"/>
      <c r="AG330" s="2"/>
      <c r="AH330" s="2"/>
    </row>
    <row r="331" spans="12:34" x14ac:dyDescent="0.2"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5"/>
      <c r="X331" s="2"/>
      <c r="Z331" s="2"/>
      <c r="AA331" s="2"/>
      <c r="AB331" s="2"/>
      <c r="AC331" s="2"/>
      <c r="AD331" s="2"/>
      <c r="AE331" s="2"/>
      <c r="AF331" s="2"/>
      <c r="AG331" s="2"/>
      <c r="AH331" s="2"/>
    </row>
    <row r="332" spans="12:34" x14ac:dyDescent="0.2"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5"/>
      <c r="X332" s="2"/>
      <c r="Z332" s="2"/>
      <c r="AA332" s="2"/>
      <c r="AB332" s="2"/>
      <c r="AC332" s="2"/>
      <c r="AD332" s="2"/>
      <c r="AE332" s="2"/>
      <c r="AF332" s="2"/>
      <c r="AG332" s="2"/>
      <c r="AH332" s="2"/>
    </row>
    <row r="333" spans="12:34" x14ac:dyDescent="0.2"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5"/>
      <c r="X333" s="2"/>
      <c r="Z333" s="2"/>
      <c r="AA333" s="2"/>
      <c r="AB333" s="2"/>
      <c r="AC333" s="2"/>
      <c r="AD333" s="2"/>
      <c r="AE333" s="2"/>
      <c r="AF333" s="2"/>
      <c r="AG333" s="2"/>
      <c r="AH333" s="2"/>
    </row>
    <row r="334" spans="12:34" x14ac:dyDescent="0.2"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5"/>
      <c r="X334" s="2"/>
      <c r="Z334" s="2"/>
      <c r="AA334" s="2"/>
      <c r="AB334" s="2"/>
      <c r="AC334" s="2"/>
      <c r="AD334" s="2"/>
      <c r="AE334" s="2"/>
      <c r="AF334" s="2"/>
      <c r="AG334" s="2"/>
      <c r="AH334" s="2"/>
    </row>
    <row r="335" spans="12:34" x14ac:dyDescent="0.2"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5"/>
      <c r="X335" s="2"/>
      <c r="Z335" s="2"/>
      <c r="AA335" s="2"/>
      <c r="AB335" s="2"/>
      <c r="AC335" s="2"/>
      <c r="AD335" s="2"/>
      <c r="AE335" s="2"/>
      <c r="AF335" s="2"/>
      <c r="AG335" s="2"/>
      <c r="AH335" s="2"/>
    </row>
    <row r="336" spans="12:34" x14ac:dyDescent="0.2"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5"/>
      <c r="X336" s="2"/>
      <c r="Z336" s="2"/>
      <c r="AA336" s="2"/>
      <c r="AB336" s="2"/>
      <c r="AC336" s="2"/>
      <c r="AD336" s="2"/>
      <c r="AE336" s="2"/>
      <c r="AF336" s="2"/>
      <c r="AG336" s="2"/>
      <c r="AH336" s="2"/>
    </row>
    <row r="337" spans="12:34" x14ac:dyDescent="0.2"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5"/>
      <c r="X337" s="2"/>
      <c r="Z337" s="2"/>
      <c r="AA337" s="2"/>
      <c r="AB337" s="2"/>
      <c r="AC337" s="2"/>
      <c r="AD337" s="2"/>
      <c r="AE337" s="2"/>
      <c r="AF337" s="2"/>
      <c r="AG337" s="2"/>
      <c r="AH337" s="2"/>
    </row>
    <row r="338" spans="12:34" x14ac:dyDescent="0.2"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5"/>
      <c r="X338" s="2"/>
      <c r="Z338" s="2"/>
      <c r="AA338" s="2"/>
      <c r="AB338" s="2"/>
      <c r="AC338" s="2"/>
      <c r="AD338" s="2"/>
      <c r="AE338" s="2"/>
      <c r="AF338" s="2"/>
      <c r="AG338" s="2"/>
      <c r="AH338" s="2"/>
    </row>
    <row r="339" spans="12:34" x14ac:dyDescent="0.2"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5"/>
      <c r="X339" s="2"/>
      <c r="Z339" s="2"/>
      <c r="AA339" s="2"/>
      <c r="AB339" s="2"/>
      <c r="AC339" s="2"/>
      <c r="AD339" s="2"/>
      <c r="AE339" s="2"/>
      <c r="AF339" s="2"/>
      <c r="AG339" s="2"/>
      <c r="AH339" s="2"/>
    </row>
    <row r="340" spans="12:34" x14ac:dyDescent="0.2"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5"/>
      <c r="X340" s="2"/>
      <c r="Z340" s="2"/>
      <c r="AA340" s="2"/>
      <c r="AB340" s="2"/>
      <c r="AC340" s="2"/>
      <c r="AD340" s="2"/>
      <c r="AE340" s="2"/>
      <c r="AF340" s="2"/>
      <c r="AG340" s="2"/>
      <c r="AH340" s="2"/>
    </row>
    <row r="341" spans="12:34" x14ac:dyDescent="0.2"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5"/>
      <c r="X341" s="2"/>
      <c r="Z341" s="2"/>
      <c r="AA341" s="2"/>
      <c r="AB341" s="2"/>
      <c r="AC341" s="2"/>
      <c r="AD341" s="2"/>
      <c r="AE341" s="2"/>
      <c r="AF341" s="2"/>
      <c r="AG341" s="2"/>
      <c r="AH341" s="2"/>
    </row>
    <row r="342" spans="12:34" x14ac:dyDescent="0.2"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5"/>
      <c r="X342" s="2"/>
      <c r="Z342" s="2"/>
      <c r="AA342" s="2"/>
      <c r="AB342" s="2"/>
      <c r="AC342" s="2"/>
      <c r="AD342" s="2"/>
      <c r="AE342" s="2"/>
      <c r="AF342" s="2"/>
      <c r="AG342" s="2"/>
      <c r="AH342" s="2"/>
    </row>
    <row r="343" spans="12:34" x14ac:dyDescent="0.2"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5"/>
      <c r="X343" s="2"/>
      <c r="Z343" s="2"/>
      <c r="AA343" s="2"/>
      <c r="AB343" s="2"/>
      <c r="AC343" s="2"/>
      <c r="AD343" s="2"/>
      <c r="AE343" s="2"/>
      <c r="AF343" s="2"/>
      <c r="AG343" s="2"/>
      <c r="AH343" s="2"/>
    </row>
    <row r="344" spans="12:34" x14ac:dyDescent="0.2"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5"/>
      <c r="X344" s="2"/>
      <c r="Z344" s="2"/>
      <c r="AA344" s="2"/>
      <c r="AB344" s="2"/>
      <c r="AC344" s="2"/>
      <c r="AD344" s="2"/>
      <c r="AE344" s="2"/>
      <c r="AF344" s="2"/>
      <c r="AG344" s="2"/>
      <c r="AH344" s="2"/>
    </row>
    <row r="345" spans="12:34" x14ac:dyDescent="0.2"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5"/>
      <c r="X345" s="2"/>
      <c r="Z345" s="2"/>
      <c r="AA345" s="2"/>
      <c r="AB345" s="2"/>
      <c r="AC345" s="2"/>
      <c r="AD345" s="2"/>
      <c r="AE345" s="2"/>
      <c r="AF345" s="2"/>
      <c r="AG345" s="2"/>
      <c r="AH345" s="2"/>
    </row>
    <row r="346" spans="12:34" x14ac:dyDescent="0.2"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5"/>
      <c r="X346" s="2"/>
      <c r="Z346" s="2"/>
      <c r="AA346" s="2"/>
      <c r="AB346" s="2"/>
      <c r="AC346" s="2"/>
      <c r="AD346" s="2"/>
      <c r="AE346" s="2"/>
      <c r="AF346" s="2"/>
      <c r="AG346" s="2"/>
      <c r="AH346" s="2"/>
    </row>
    <row r="347" spans="12:34" x14ac:dyDescent="0.2"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5"/>
      <c r="X347" s="2"/>
      <c r="Z347" s="2"/>
      <c r="AA347" s="2"/>
      <c r="AB347" s="2"/>
      <c r="AC347" s="2"/>
      <c r="AD347" s="2"/>
      <c r="AE347" s="2"/>
      <c r="AF347" s="2"/>
      <c r="AG347" s="2"/>
      <c r="AH347" s="2"/>
    </row>
    <row r="348" spans="12:34" x14ac:dyDescent="0.2"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5"/>
      <c r="X348" s="2"/>
      <c r="Z348" s="2"/>
      <c r="AA348" s="2"/>
      <c r="AB348" s="2"/>
      <c r="AC348" s="2"/>
      <c r="AD348" s="2"/>
      <c r="AE348" s="2"/>
      <c r="AF348" s="2"/>
      <c r="AG348" s="2"/>
      <c r="AH348" s="2"/>
    </row>
    <row r="349" spans="12:34" x14ac:dyDescent="0.2"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5"/>
      <c r="X349" s="2"/>
      <c r="Z349" s="2"/>
      <c r="AA349" s="2"/>
      <c r="AB349" s="2"/>
      <c r="AC349" s="2"/>
      <c r="AD349" s="2"/>
      <c r="AE349" s="2"/>
      <c r="AF349" s="2"/>
      <c r="AG349" s="2"/>
      <c r="AH349" s="2"/>
    </row>
    <row r="350" spans="12:34" x14ac:dyDescent="0.2"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5"/>
      <c r="X350" s="2"/>
      <c r="Z350" s="2"/>
      <c r="AA350" s="2"/>
      <c r="AB350" s="2"/>
      <c r="AC350" s="2"/>
      <c r="AD350" s="2"/>
      <c r="AE350" s="2"/>
      <c r="AF350" s="2"/>
      <c r="AG350" s="2"/>
      <c r="AH350" s="2"/>
    </row>
    <row r="351" spans="12:34" x14ac:dyDescent="0.2"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5"/>
      <c r="X351" s="2"/>
      <c r="Z351" s="2"/>
      <c r="AA351" s="2"/>
      <c r="AB351" s="2"/>
      <c r="AC351" s="2"/>
      <c r="AD351" s="2"/>
      <c r="AE351" s="2"/>
      <c r="AF351" s="2"/>
      <c r="AG351" s="2"/>
      <c r="AH351" s="2"/>
    </row>
    <row r="352" spans="12:34" x14ac:dyDescent="0.2"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5"/>
      <c r="X352" s="2"/>
      <c r="Z352" s="2"/>
      <c r="AA352" s="2"/>
      <c r="AB352" s="2"/>
      <c r="AC352" s="2"/>
      <c r="AD352" s="2"/>
      <c r="AE352" s="2"/>
      <c r="AF352" s="2"/>
      <c r="AG352" s="2"/>
      <c r="AH352" s="2"/>
    </row>
    <row r="353" spans="12:34" x14ac:dyDescent="0.2"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5"/>
      <c r="X353" s="2"/>
      <c r="Z353" s="2"/>
      <c r="AA353" s="2"/>
      <c r="AB353" s="2"/>
      <c r="AC353" s="2"/>
      <c r="AD353" s="2"/>
      <c r="AE353" s="2"/>
      <c r="AF353" s="2"/>
      <c r="AG353" s="2"/>
      <c r="AH353" s="2"/>
    </row>
    <row r="354" spans="12:34" x14ac:dyDescent="0.2"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5"/>
      <c r="X354" s="2"/>
      <c r="Z354" s="2"/>
      <c r="AA354" s="2"/>
      <c r="AB354" s="2"/>
      <c r="AC354" s="2"/>
      <c r="AD354" s="2"/>
      <c r="AE354" s="2"/>
      <c r="AF354" s="2"/>
      <c r="AG354" s="2"/>
      <c r="AH354" s="2"/>
    </row>
    <row r="355" spans="12:34" x14ac:dyDescent="0.2"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5"/>
      <c r="X355" s="2"/>
      <c r="Z355" s="2"/>
      <c r="AA355" s="2"/>
      <c r="AB355" s="2"/>
      <c r="AC355" s="2"/>
      <c r="AD355" s="2"/>
      <c r="AE355" s="2"/>
      <c r="AF355" s="2"/>
      <c r="AG355" s="2"/>
      <c r="AH355" s="2"/>
    </row>
    <row r="356" spans="12:34" x14ac:dyDescent="0.2"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5"/>
      <c r="X356" s="2"/>
      <c r="Z356" s="2"/>
      <c r="AA356" s="2"/>
      <c r="AB356" s="2"/>
      <c r="AC356" s="2"/>
      <c r="AD356" s="2"/>
      <c r="AE356" s="2"/>
      <c r="AF356" s="2"/>
      <c r="AG356" s="2"/>
      <c r="AH356" s="2"/>
    </row>
    <row r="357" spans="12:34" x14ac:dyDescent="0.2"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5"/>
      <c r="X357" s="2"/>
      <c r="Z357" s="2"/>
      <c r="AA357" s="2"/>
      <c r="AB357" s="2"/>
      <c r="AC357" s="2"/>
      <c r="AD357" s="2"/>
      <c r="AE357" s="2"/>
      <c r="AF357" s="2"/>
      <c r="AG357" s="2"/>
      <c r="AH357" s="2"/>
    </row>
    <row r="358" spans="12:34" x14ac:dyDescent="0.2"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5"/>
      <c r="X358" s="2"/>
      <c r="Z358" s="2"/>
      <c r="AA358" s="2"/>
      <c r="AB358" s="2"/>
      <c r="AC358" s="2"/>
      <c r="AD358" s="2"/>
      <c r="AE358" s="2"/>
      <c r="AF358" s="2"/>
      <c r="AG358" s="2"/>
      <c r="AH358" s="2"/>
    </row>
    <row r="359" spans="12:34" x14ac:dyDescent="0.2"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5"/>
      <c r="X359" s="2"/>
      <c r="Z359" s="2"/>
      <c r="AA359" s="2"/>
      <c r="AB359" s="2"/>
      <c r="AC359" s="2"/>
      <c r="AD359" s="2"/>
      <c r="AE359" s="2"/>
      <c r="AF359" s="2"/>
      <c r="AG359" s="2"/>
      <c r="AH359" s="2"/>
    </row>
    <row r="360" spans="12:34" x14ac:dyDescent="0.2"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5"/>
      <c r="X360" s="2"/>
      <c r="Z360" s="2"/>
      <c r="AA360" s="2"/>
      <c r="AB360" s="2"/>
      <c r="AC360" s="2"/>
      <c r="AD360" s="2"/>
      <c r="AE360" s="2"/>
      <c r="AF360" s="2"/>
      <c r="AG360" s="2"/>
      <c r="AH360" s="2"/>
    </row>
    <row r="361" spans="12:34" x14ac:dyDescent="0.2"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5"/>
      <c r="X361" s="2"/>
      <c r="Z361" s="2"/>
      <c r="AA361" s="2"/>
      <c r="AB361" s="2"/>
      <c r="AC361" s="2"/>
      <c r="AD361" s="2"/>
      <c r="AE361" s="2"/>
      <c r="AF361" s="2"/>
      <c r="AG361" s="2"/>
      <c r="AH361" s="2"/>
    </row>
    <row r="362" spans="12:34" x14ac:dyDescent="0.2"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5"/>
      <c r="X362" s="2"/>
      <c r="Z362" s="2"/>
      <c r="AA362" s="2"/>
      <c r="AB362" s="2"/>
      <c r="AC362" s="2"/>
      <c r="AD362" s="2"/>
      <c r="AE362" s="2"/>
      <c r="AF362" s="2"/>
      <c r="AG362" s="2"/>
      <c r="AH362" s="2"/>
    </row>
    <row r="363" spans="12:34" x14ac:dyDescent="0.2"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5"/>
      <c r="X363" s="2"/>
      <c r="Z363" s="2"/>
      <c r="AA363" s="2"/>
      <c r="AB363" s="2"/>
      <c r="AC363" s="2"/>
      <c r="AD363" s="2"/>
      <c r="AE363" s="2"/>
      <c r="AF363" s="2"/>
      <c r="AG363" s="2"/>
      <c r="AH363" s="2"/>
    </row>
    <row r="364" spans="12:34" x14ac:dyDescent="0.2"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5"/>
      <c r="X364" s="2"/>
      <c r="Z364" s="2"/>
      <c r="AA364" s="2"/>
      <c r="AB364" s="2"/>
      <c r="AC364" s="2"/>
      <c r="AD364" s="2"/>
      <c r="AE364" s="2"/>
      <c r="AF364" s="2"/>
      <c r="AG364" s="2"/>
      <c r="AH364" s="2"/>
    </row>
    <row r="365" spans="12:34" x14ac:dyDescent="0.2"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5"/>
      <c r="X365" s="2"/>
      <c r="Z365" s="2"/>
      <c r="AA365" s="2"/>
      <c r="AB365" s="2"/>
      <c r="AC365" s="2"/>
      <c r="AD365" s="2"/>
      <c r="AE365" s="2"/>
      <c r="AF365" s="2"/>
      <c r="AG365" s="2"/>
      <c r="AH365" s="2"/>
    </row>
    <row r="366" spans="12:34" x14ac:dyDescent="0.2"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5"/>
      <c r="X366" s="2"/>
      <c r="Z366" s="2"/>
      <c r="AA366" s="2"/>
      <c r="AB366" s="2"/>
      <c r="AC366" s="2"/>
      <c r="AD366" s="2"/>
      <c r="AE366" s="2"/>
      <c r="AF366" s="2"/>
      <c r="AG366" s="2"/>
      <c r="AH366" s="2"/>
    </row>
    <row r="367" spans="12:34" x14ac:dyDescent="0.2"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5"/>
      <c r="X367" s="2"/>
      <c r="Z367" s="2"/>
      <c r="AA367" s="2"/>
      <c r="AB367" s="2"/>
      <c r="AC367" s="2"/>
      <c r="AD367" s="2"/>
      <c r="AE367" s="2"/>
      <c r="AF367" s="2"/>
      <c r="AG367" s="2"/>
      <c r="AH367" s="2"/>
    </row>
    <row r="368" spans="12:34" x14ac:dyDescent="0.2"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5"/>
      <c r="X368" s="2"/>
      <c r="Z368" s="2"/>
      <c r="AA368" s="2"/>
      <c r="AB368" s="2"/>
      <c r="AC368" s="2"/>
      <c r="AD368" s="2"/>
      <c r="AE368" s="2"/>
      <c r="AF368" s="2"/>
      <c r="AG368" s="2"/>
      <c r="AH368" s="2"/>
    </row>
    <row r="369" spans="12:34" x14ac:dyDescent="0.2"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5"/>
      <c r="X369" s="2"/>
      <c r="Z369" s="2"/>
      <c r="AA369" s="2"/>
      <c r="AB369" s="2"/>
      <c r="AC369" s="2"/>
      <c r="AD369" s="2"/>
      <c r="AE369" s="2"/>
      <c r="AF369" s="2"/>
      <c r="AG369" s="2"/>
      <c r="AH369" s="2"/>
    </row>
    <row r="370" spans="12:34" x14ac:dyDescent="0.2"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5"/>
      <c r="X370" s="2"/>
      <c r="Z370" s="2"/>
      <c r="AA370" s="2"/>
      <c r="AB370" s="2"/>
      <c r="AC370" s="2"/>
      <c r="AD370" s="2"/>
      <c r="AE370" s="2"/>
      <c r="AF370" s="2"/>
      <c r="AG370" s="2"/>
      <c r="AH370" s="2"/>
    </row>
    <row r="371" spans="12:34" x14ac:dyDescent="0.2"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5"/>
      <c r="X371" s="2"/>
      <c r="Z371" s="2"/>
      <c r="AA371" s="2"/>
      <c r="AB371" s="2"/>
      <c r="AC371" s="2"/>
      <c r="AD371" s="2"/>
      <c r="AE371" s="2"/>
      <c r="AF371" s="2"/>
      <c r="AG371" s="2"/>
      <c r="AH371" s="2"/>
    </row>
    <row r="372" spans="12:34" x14ac:dyDescent="0.2"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5"/>
      <c r="X372" s="2"/>
      <c r="Z372" s="2"/>
      <c r="AA372" s="2"/>
      <c r="AB372" s="2"/>
      <c r="AC372" s="2"/>
      <c r="AD372" s="2"/>
      <c r="AE372" s="2"/>
      <c r="AF372" s="2"/>
      <c r="AG372" s="2"/>
      <c r="AH372" s="2"/>
    </row>
    <row r="373" spans="12:34" x14ac:dyDescent="0.2"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5"/>
      <c r="X373" s="2"/>
      <c r="Z373" s="2"/>
      <c r="AA373" s="2"/>
      <c r="AB373" s="2"/>
      <c r="AC373" s="2"/>
      <c r="AD373" s="2"/>
      <c r="AE373" s="2"/>
      <c r="AF373" s="2"/>
      <c r="AG373" s="2"/>
      <c r="AH373" s="2"/>
    </row>
    <row r="374" spans="12:34" x14ac:dyDescent="0.2"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5"/>
      <c r="X374" s="2"/>
      <c r="Z374" s="2"/>
      <c r="AA374" s="2"/>
      <c r="AB374" s="2"/>
      <c r="AC374" s="2"/>
      <c r="AD374" s="2"/>
      <c r="AE374" s="2"/>
      <c r="AF374" s="2"/>
      <c r="AG374" s="2"/>
      <c r="AH374" s="2"/>
    </row>
    <row r="375" spans="12:34" x14ac:dyDescent="0.2"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5"/>
      <c r="X375" s="2"/>
      <c r="Z375" s="2"/>
      <c r="AA375" s="2"/>
      <c r="AB375" s="2"/>
      <c r="AC375" s="2"/>
      <c r="AD375" s="2"/>
      <c r="AE375" s="2"/>
      <c r="AF375" s="2"/>
      <c r="AG375" s="2"/>
      <c r="AH375" s="2"/>
    </row>
    <row r="376" spans="12:34" x14ac:dyDescent="0.2"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5"/>
      <c r="X376" s="2"/>
      <c r="Z376" s="2"/>
      <c r="AA376" s="2"/>
      <c r="AB376" s="2"/>
      <c r="AC376" s="2"/>
      <c r="AD376" s="2"/>
      <c r="AE376" s="2"/>
      <c r="AF376" s="2"/>
      <c r="AG376" s="2"/>
      <c r="AH376" s="2"/>
    </row>
    <row r="377" spans="12:34" x14ac:dyDescent="0.2"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5"/>
      <c r="X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 spans="12:34" x14ac:dyDescent="0.2"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5"/>
      <c r="X378" s="2"/>
      <c r="Z378" s="2"/>
      <c r="AA378" s="2"/>
      <c r="AB378" s="2"/>
      <c r="AC378" s="2"/>
      <c r="AD378" s="2"/>
      <c r="AE378" s="2"/>
      <c r="AF378" s="2"/>
      <c r="AG378" s="2"/>
      <c r="AH378" s="2"/>
    </row>
    <row r="379" spans="12:34" x14ac:dyDescent="0.2"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5"/>
      <c r="X379" s="2"/>
      <c r="Z379" s="2"/>
      <c r="AA379" s="2"/>
      <c r="AB379" s="2"/>
      <c r="AC379" s="2"/>
      <c r="AD379" s="2"/>
      <c r="AE379" s="2"/>
      <c r="AF379" s="2"/>
      <c r="AG379" s="2"/>
      <c r="AH379" s="2"/>
    </row>
    <row r="380" spans="12:34" x14ac:dyDescent="0.2"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5"/>
      <c r="X380" s="2"/>
      <c r="Z380" s="2"/>
      <c r="AA380" s="2"/>
      <c r="AB380" s="2"/>
      <c r="AC380" s="2"/>
      <c r="AD380" s="2"/>
      <c r="AE380" s="2"/>
      <c r="AF380" s="2"/>
      <c r="AG380" s="2"/>
      <c r="AH380" s="2"/>
    </row>
    <row r="381" spans="12:34" x14ac:dyDescent="0.2"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5"/>
      <c r="X381" s="2"/>
      <c r="Z381" s="2"/>
      <c r="AA381" s="2"/>
      <c r="AB381" s="2"/>
      <c r="AC381" s="2"/>
      <c r="AD381" s="2"/>
      <c r="AE381" s="2"/>
      <c r="AF381" s="2"/>
      <c r="AG381" s="2"/>
      <c r="AH381" s="2"/>
    </row>
    <row r="382" spans="12:34" x14ac:dyDescent="0.2"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5"/>
      <c r="X382" s="2"/>
      <c r="Z382" s="2"/>
      <c r="AA382" s="2"/>
      <c r="AB382" s="2"/>
      <c r="AC382" s="2"/>
      <c r="AD382" s="2"/>
      <c r="AE382" s="2"/>
      <c r="AF382" s="2"/>
      <c r="AG382" s="2"/>
      <c r="AH382" s="2"/>
    </row>
    <row r="383" spans="12:34" x14ac:dyDescent="0.2"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5"/>
      <c r="X383" s="2"/>
      <c r="Z383" s="2"/>
      <c r="AA383" s="2"/>
      <c r="AB383" s="2"/>
      <c r="AC383" s="2"/>
      <c r="AD383" s="2"/>
      <c r="AE383" s="2"/>
      <c r="AF383" s="2"/>
      <c r="AG383" s="2"/>
      <c r="AH383" s="2"/>
    </row>
    <row r="384" spans="12:34" x14ac:dyDescent="0.2"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5"/>
      <c r="X384" s="2"/>
      <c r="Z384" s="2"/>
      <c r="AA384" s="2"/>
      <c r="AB384" s="2"/>
      <c r="AC384" s="2"/>
      <c r="AD384" s="2"/>
      <c r="AE384" s="2"/>
      <c r="AF384" s="2"/>
      <c r="AG384" s="2"/>
      <c r="AH384" s="2"/>
    </row>
    <row r="385" spans="12:34" x14ac:dyDescent="0.2"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5"/>
      <c r="X385" s="2"/>
      <c r="Z385" s="2"/>
      <c r="AA385" s="2"/>
      <c r="AB385" s="2"/>
      <c r="AC385" s="2"/>
      <c r="AD385" s="2"/>
      <c r="AE385" s="2"/>
      <c r="AF385" s="2"/>
      <c r="AG385" s="2"/>
      <c r="AH385" s="2"/>
    </row>
    <row r="386" spans="12:34" x14ac:dyDescent="0.2"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5"/>
      <c r="X386" s="2"/>
      <c r="Z386" s="2"/>
      <c r="AA386" s="2"/>
      <c r="AB386" s="2"/>
      <c r="AC386" s="2"/>
      <c r="AD386" s="2"/>
      <c r="AE386" s="2"/>
      <c r="AF386" s="2"/>
      <c r="AG386" s="2"/>
      <c r="AH386" s="2"/>
    </row>
    <row r="387" spans="12:34" x14ac:dyDescent="0.2"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5"/>
      <c r="X387" s="2"/>
      <c r="Z387" s="2"/>
      <c r="AA387" s="2"/>
      <c r="AB387" s="2"/>
      <c r="AC387" s="2"/>
      <c r="AD387" s="2"/>
      <c r="AE387" s="2"/>
      <c r="AF387" s="2"/>
      <c r="AG387" s="2"/>
      <c r="AH387" s="2"/>
    </row>
    <row r="388" spans="12:34" x14ac:dyDescent="0.2"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5"/>
      <c r="X388" s="2"/>
      <c r="Z388" s="2"/>
      <c r="AA388" s="2"/>
      <c r="AB388" s="2"/>
      <c r="AC388" s="2"/>
      <c r="AD388" s="2"/>
      <c r="AE388" s="2"/>
      <c r="AF388" s="2"/>
      <c r="AG388" s="2"/>
      <c r="AH388" s="2"/>
    </row>
    <row r="389" spans="12:34" x14ac:dyDescent="0.2"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5"/>
      <c r="X389" s="2"/>
      <c r="Z389" s="2"/>
      <c r="AA389" s="2"/>
      <c r="AB389" s="2"/>
      <c r="AC389" s="2"/>
      <c r="AD389" s="2"/>
      <c r="AE389" s="2"/>
      <c r="AF389" s="2"/>
      <c r="AG389" s="2"/>
      <c r="AH389" s="2"/>
    </row>
    <row r="390" spans="12:34" x14ac:dyDescent="0.2"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5"/>
      <c r="X390" s="2"/>
      <c r="Z390" s="2"/>
      <c r="AA390" s="2"/>
      <c r="AB390" s="2"/>
      <c r="AC390" s="2"/>
      <c r="AD390" s="2"/>
      <c r="AE390" s="2"/>
      <c r="AF390" s="2"/>
      <c r="AG390" s="2"/>
      <c r="AH390" s="2"/>
    </row>
    <row r="391" spans="12:34" x14ac:dyDescent="0.2"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5"/>
      <c r="X391" s="2"/>
      <c r="Z391" s="2"/>
      <c r="AA391" s="2"/>
      <c r="AB391" s="2"/>
      <c r="AC391" s="2"/>
      <c r="AD391" s="2"/>
      <c r="AE391" s="2"/>
      <c r="AF391" s="2"/>
      <c r="AG391" s="2"/>
      <c r="AH391" s="2"/>
    </row>
    <row r="392" spans="12:34" x14ac:dyDescent="0.2"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5"/>
      <c r="X392" s="2"/>
      <c r="Z392" s="2"/>
      <c r="AA392" s="2"/>
      <c r="AB392" s="2"/>
      <c r="AC392" s="2"/>
      <c r="AD392" s="2"/>
      <c r="AE392" s="2"/>
      <c r="AF392" s="2"/>
      <c r="AG392" s="2"/>
      <c r="AH392" s="2"/>
    </row>
    <row r="393" spans="12:34" x14ac:dyDescent="0.2"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5"/>
      <c r="X393" s="2"/>
      <c r="Z393" s="2"/>
      <c r="AA393" s="2"/>
      <c r="AB393" s="2"/>
      <c r="AC393" s="2"/>
      <c r="AD393" s="2"/>
      <c r="AE393" s="2"/>
      <c r="AF393" s="2"/>
      <c r="AG393" s="2"/>
      <c r="AH393" s="2"/>
    </row>
    <row r="394" spans="12:34" x14ac:dyDescent="0.2"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5"/>
      <c r="X394" s="2"/>
      <c r="Z394" s="2"/>
      <c r="AA394" s="2"/>
      <c r="AB394" s="2"/>
      <c r="AC394" s="2"/>
      <c r="AD394" s="2"/>
      <c r="AE394" s="2"/>
      <c r="AF394" s="2"/>
      <c r="AG394" s="2"/>
      <c r="AH394" s="2"/>
    </row>
    <row r="395" spans="12:34" x14ac:dyDescent="0.2"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5"/>
      <c r="X395" s="2"/>
      <c r="Z395" s="2"/>
      <c r="AA395" s="2"/>
      <c r="AB395" s="2"/>
      <c r="AC395" s="2"/>
      <c r="AD395" s="2"/>
      <c r="AE395" s="2"/>
      <c r="AF395" s="2"/>
      <c r="AG395" s="2"/>
      <c r="AH395" s="2"/>
    </row>
    <row r="396" spans="12:34" x14ac:dyDescent="0.2"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5"/>
      <c r="X396" s="2"/>
      <c r="Z396" s="2"/>
      <c r="AA396" s="2"/>
      <c r="AB396" s="2"/>
      <c r="AC396" s="2"/>
      <c r="AD396" s="2"/>
      <c r="AE396" s="2"/>
      <c r="AF396" s="2"/>
      <c r="AG396" s="2"/>
      <c r="AH396" s="2"/>
    </row>
    <row r="397" spans="12:34" x14ac:dyDescent="0.2"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5"/>
      <c r="X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 spans="12:34" x14ac:dyDescent="0.2"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5"/>
      <c r="X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 spans="12:34" x14ac:dyDescent="0.2"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5"/>
      <c r="X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 spans="12:34" x14ac:dyDescent="0.2"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5"/>
      <c r="X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 spans="12:34" x14ac:dyDescent="0.2"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5"/>
      <c r="X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 spans="12:34" x14ac:dyDescent="0.2"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5"/>
      <c r="X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 spans="12:34" x14ac:dyDescent="0.2"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5"/>
      <c r="X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 spans="12:34" x14ac:dyDescent="0.2"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5"/>
      <c r="X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 spans="12:34" x14ac:dyDescent="0.2"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5"/>
      <c r="X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 spans="12:34" x14ac:dyDescent="0.2"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5"/>
      <c r="X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 spans="12:34" x14ac:dyDescent="0.2"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5"/>
      <c r="X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 spans="12:34" x14ac:dyDescent="0.2"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5"/>
      <c r="X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 spans="12:34" x14ac:dyDescent="0.2"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5"/>
      <c r="X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 spans="12:34" x14ac:dyDescent="0.2"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5"/>
      <c r="X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 spans="12:34" x14ac:dyDescent="0.2"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5"/>
      <c r="X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 spans="12:34" x14ac:dyDescent="0.2"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5"/>
      <c r="X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 spans="12:34" x14ac:dyDescent="0.2"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5"/>
      <c r="X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 spans="12:34" x14ac:dyDescent="0.2"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5"/>
      <c r="X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 spans="12:34" x14ac:dyDescent="0.2"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5"/>
      <c r="X415" s="2"/>
      <c r="Z415" s="2"/>
      <c r="AA415" s="2"/>
      <c r="AB415" s="2"/>
      <c r="AC415" s="2"/>
      <c r="AD415" s="2"/>
      <c r="AE415" s="2"/>
      <c r="AF415" s="2"/>
      <c r="AG415" s="2"/>
      <c r="AH415" s="2"/>
    </row>
    <row r="416" spans="12:34" x14ac:dyDescent="0.2"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5"/>
      <c r="X416" s="2"/>
      <c r="Z416" s="2"/>
      <c r="AA416" s="2"/>
      <c r="AB416" s="2"/>
      <c r="AC416" s="2"/>
      <c r="AD416" s="2"/>
      <c r="AE416" s="2"/>
      <c r="AF416" s="2"/>
      <c r="AG416" s="2"/>
      <c r="AH416" s="2"/>
    </row>
    <row r="417" spans="12:34" x14ac:dyDescent="0.2"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5"/>
      <c r="X417" s="2"/>
      <c r="Z417" s="2"/>
      <c r="AA417" s="2"/>
      <c r="AB417" s="2"/>
      <c r="AC417" s="2"/>
      <c r="AD417" s="2"/>
      <c r="AE417" s="2"/>
      <c r="AF417" s="2"/>
      <c r="AG417" s="2"/>
      <c r="AH417" s="2"/>
    </row>
    <row r="418" spans="12:34" x14ac:dyDescent="0.2"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5"/>
      <c r="X418" s="2"/>
      <c r="Z418" s="2"/>
      <c r="AA418" s="2"/>
      <c r="AB418" s="2"/>
      <c r="AC418" s="2"/>
      <c r="AD418" s="2"/>
      <c r="AE418" s="2"/>
      <c r="AF418" s="2"/>
      <c r="AG418" s="2"/>
      <c r="AH418" s="2"/>
    </row>
    <row r="419" spans="12:34" x14ac:dyDescent="0.2"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5"/>
      <c r="X419" s="2"/>
      <c r="Z419" s="2"/>
      <c r="AA419" s="2"/>
      <c r="AB419" s="2"/>
      <c r="AC419" s="2"/>
      <c r="AD419" s="2"/>
      <c r="AE419" s="2"/>
      <c r="AF419" s="2"/>
      <c r="AG419" s="2"/>
      <c r="AH419" s="2"/>
    </row>
    <row r="420" spans="12:34" x14ac:dyDescent="0.2"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5"/>
      <c r="X420" s="2"/>
      <c r="Z420" s="2"/>
      <c r="AA420" s="2"/>
      <c r="AB420" s="2"/>
      <c r="AC420" s="2"/>
      <c r="AD420" s="2"/>
      <c r="AE420" s="2"/>
      <c r="AF420" s="2"/>
      <c r="AG420" s="2"/>
      <c r="AH420" s="2"/>
    </row>
    <row r="421" spans="12:34" x14ac:dyDescent="0.2"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5"/>
      <c r="X421" s="2"/>
      <c r="Z421" s="2"/>
      <c r="AA421" s="2"/>
      <c r="AB421" s="2"/>
      <c r="AC421" s="2"/>
      <c r="AD421" s="2"/>
      <c r="AE421" s="2"/>
      <c r="AF421" s="2"/>
      <c r="AG421" s="2"/>
      <c r="AH421" s="2"/>
    </row>
    <row r="422" spans="12:34" x14ac:dyDescent="0.2"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5"/>
      <c r="X422" s="2"/>
      <c r="Z422" s="2"/>
      <c r="AA422" s="2"/>
      <c r="AB422" s="2"/>
      <c r="AC422" s="2"/>
      <c r="AD422" s="2"/>
      <c r="AE422" s="2"/>
      <c r="AF422" s="2"/>
      <c r="AG422" s="2"/>
      <c r="AH422" s="2"/>
    </row>
    <row r="423" spans="12:34" x14ac:dyDescent="0.2"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5"/>
      <c r="X423" s="2"/>
      <c r="Z423" s="2"/>
      <c r="AA423" s="2"/>
      <c r="AB423" s="2"/>
      <c r="AC423" s="2"/>
      <c r="AD423" s="2"/>
      <c r="AE423" s="2"/>
      <c r="AF423" s="2"/>
      <c r="AG423" s="2"/>
      <c r="AH423" s="2"/>
    </row>
    <row r="424" spans="12:34" x14ac:dyDescent="0.2"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5"/>
      <c r="X424" s="2"/>
      <c r="Z424" s="2"/>
      <c r="AA424" s="2"/>
      <c r="AB424" s="2"/>
      <c r="AC424" s="2"/>
      <c r="AD424" s="2"/>
      <c r="AE424" s="2"/>
      <c r="AF424" s="2"/>
      <c r="AG424" s="2"/>
      <c r="AH424" s="2"/>
    </row>
    <row r="425" spans="12:34" x14ac:dyDescent="0.2"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5"/>
      <c r="X425" s="2"/>
      <c r="Z425" s="2"/>
      <c r="AA425" s="2"/>
      <c r="AB425" s="2"/>
      <c r="AC425" s="2"/>
      <c r="AD425" s="2"/>
      <c r="AE425" s="2"/>
      <c r="AF425" s="2"/>
      <c r="AG425" s="2"/>
      <c r="AH425" s="2"/>
    </row>
    <row r="426" spans="12:34" x14ac:dyDescent="0.2"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5"/>
      <c r="X426" s="2"/>
      <c r="Z426" s="2"/>
      <c r="AA426" s="2"/>
      <c r="AB426" s="2"/>
      <c r="AC426" s="2"/>
      <c r="AD426" s="2"/>
      <c r="AE426" s="2"/>
      <c r="AF426" s="2"/>
      <c r="AG426" s="2"/>
      <c r="AH426" s="2"/>
    </row>
    <row r="427" spans="12:34" x14ac:dyDescent="0.2"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5"/>
      <c r="X427" s="2"/>
      <c r="Z427" s="2"/>
      <c r="AA427" s="2"/>
      <c r="AB427" s="2"/>
      <c r="AC427" s="2"/>
      <c r="AD427" s="2"/>
      <c r="AE427" s="2"/>
      <c r="AF427" s="2"/>
      <c r="AG427" s="2"/>
      <c r="AH427" s="2"/>
    </row>
    <row r="428" spans="12:34" x14ac:dyDescent="0.2"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5"/>
      <c r="X428" s="2"/>
      <c r="Z428" s="2"/>
      <c r="AA428" s="2"/>
      <c r="AB428" s="2"/>
      <c r="AC428" s="2"/>
      <c r="AD428" s="2"/>
      <c r="AE428" s="2"/>
      <c r="AF428" s="2"/>
      <c r="AG428" s="2"/>
      <c r="AH428" s="2"/>
    </row>
    <row r="429" spans="12:34" x14ac:dyDescent="0.2"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5"/>
      <c r="X429" s="2"/>
      <c r="Z429" s="2"/>
      <c r="AA429" s="2"/>
      <c r="AB429" s="2"/>
      <c r="AC429" s="2"/>
      <c r="AD429" s="2"/>
      <c r="AE429" s="2"/>
      <c r="AF429" s="2"/>
      <c r="AG429" s="2"/>
      <c r="AH429" s="2"/>
    </row>
    <row r="430" spans="12:34" x14ac:dyDescent="0.2"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5"/>
      <c r="X430" s="2"/>
      <c r="Z430" s="2"/>
      <c r="AA430" s="2"/>
      <c r="AB430" s="2"/>
      <c r="AC430" s="2"/>
      <c r="AD430" s="2"/>
      <c r="AE430" s="2"/>
      <c r="AF430" s="2"/>
      <c r="AG430" s="2"/>
      <c r="AH430" s="2"/>
    </row>
    <row r="431" spans="12:34" x14ac:dyDescent="0.2"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5"/>
      <c r="X431" s="2"/>
      <c r="Z431" s="2"/>
      <c r="AA431" s="2"/>
      <c r="AB431" s="2"/>
      <c r="AC431" s="2"/>
      <c r="AD431" s="2"/>
      <c r="AE431" s="2"/>
      <c r="AF431" s="2"/>
      <c r="AG431" s="2"/>
      <c r="AH431" s="2"/>
    </row>
    <row r="432" spans="12:34" x14ac:dyDescent="0.2"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5"/>
      <c r="X432" s="2"/>
      <c r="Z432" s="2"/>
      <c r="AA432" s="2"/>
      <c r="AB432" s="2"/>
      <c r="AC432" s="2"/>
      <c r="AD432" s="2"/>
      <c r="AE432" s="2"/>
      <c r="AF432" s="2"/>
      <c r="AG432" s="2"/>
      <c r="AH432" s="2"/>
    </row>
    <row r="433" spans="12:34" x14ac:dyDescent="0.2"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5"/>
      <c r="X433" s="2"/>
      <c r="Z433" s="2"/>
      <c r="AA433" s="2"/>
      <c r="AB433" s="2"/>
      <c r="AC433" s="2"/>
      <c r="AD433" s="2"/>
      <c r="AE433" s="2"/>
      <c r="AF433" s="2"/>
      <c r="AG433" s="2"/>
      <c r="AH433" s="2"/>
    </row>
    <row r="434" spans="12:34" x14ac:dyDescent="0.2"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5"/>
      <c r="X434" s="2"/>
      <c r="Z434" s="2"/>
      <c r="AA434" s="2"/>
      <c r="AB434" s="2"/>
      <c r="AC434" s="2"/>
      <c r="AD434" s="2"/>
      <c r="AE434" s="2"/>
      <c r="AF434" s="2"/>
      <c r="AG434" s="2"/>
      <c r="AH434" s="2"/>
    </row>
    <row r="435" spans="12:34" x14ac:dyDescent="0.2"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5"/>
      <c r="X435" s="2"/>
      <c r="Z435" s="2"/>
      <c r="AA435" s="2"/>
      <c r="AB435" s="2"/>
      <c r="AC435" s="2"/>
      <c r="AD435" s="2"/>
      <c r="AE435" s="2"/>
      <c r="AF435" s="2"/>
      <c r="AG435" s="2"/>
      <c r="AH435" s="2"/>
    </row>
    <row r="436" spans="12:34" x14ac:dyDescent="0.2"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5"/>
      <c r="X436" s="2"/>
      <c r="Z436" s="2"/>
      <c r="AA436" s="2"/>
      <c r="AB436" s="2"/>
      <c r="AC436" s="2"/>
      <c r="AD436" s="2"/>
      <c r="AE436" s="2"/>
      <c r="AF436" s="2"/>
      <c r="AG436" s="2"/>
      <c r="AH436" s="2"/>
    </row>
    <row r="437" spans="12:34" x14ac:dyDescent="0.2"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5"/>
      <c r="X437" s="2"/>
      <c r="Z437" s="2"/>
      <c r="AA437" s="2"/>
      <c r="AB437" s="2"/>
      <c r="AC437" s="2"/>
      <c r="AD437" s="2"/>
      <c r="AE437" s="2"/>
      <c r="AF437" s="2"/>
      <c r="AG437" s="2"/>
      <c r="AH437" s="2"/>
    </row>
    <row r="438" spans="12:34" x14ac:dyDescent="0.2"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5"/>
      <c r="X438" s="2"/>
      <c r="Z438" s="2"/>
      <c r="AA438" s="2"/>
      <c r="AB438" s="2"/>
      <c r="AC438" s="2"/>
      <c r="AD438" s="2"/>
      <c r="AE438" s="2"/>
      <c r="AF438" s="2"/>
      <c r="AG438" s="2"/>
      <c r="AH438" s="2"/>
    </row>
    <row r="439" spans="12:34" x14ac:dyDescent="0.2"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5"/>
      <c r="X439" s="2"/>
      <c r="Z439" s="2"/>
      <c r="AA439" s="2"/>
      <c r="AB439" s="2"/>
      <c r="AC439" s="2"/>
      <c r="AD439" s="2"/>
      <c r="AE439" s="2"/>
      <c r="AF439" s="2"/>
      <c r="AG439" s="2"/>
      <c r="AH439" s="2"/>
    </row>
    <row r="440" spans="12:34" x14ac:dyDescent="0.2"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5"/>
      <c r="X440" s="2"/>
      <c r="Z440" s="2"/>
      <c r="AA440" s="2"/>
      <c r="AB440" s="2"/>
      <c r="AC440" s="2"/>
      <c r="AD440" s="2"/>
      <c r="AE440" s="2"/>
      <c r="AF440" s="2"/>
      <c r="AG440" s="2"/>
      <c r="AH440" s="2"/>
    </row>
    <row r="441" spans="12:34" x14ac:dyDescent="0.2"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5"/>
      <c r="X441" s="2"/>
      <c r="Z441" s="2"/>
      <c r="AA441" s="2"/>
      <c r="AB441" s="2"/>
      <c r="AC441" s="2"/>
      <c r="AD441" s="2"/>
      <c r="AE441" s="2"/>
      <c r="AF441" s="2"/>
      <c r="AG441" s="2"/>
      <c r="AH441" s="2"/>
    </row>
    <row r="442" spans="12:34" x14ac:dyDescent="0.2"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5"/>
      <c r="X442" s="2"/>
      <c r="Z442" s="2"/>
      <c r="AA442" s="2"/>
      <c r="AB442" s="2"/>
      <c r="AC442" s="2"/>
      <c r="AD442" s="2"/>
      <c r="AE442" s="2"/>
      <c r="AF442" s="2"/>
      <c r="AG442" s="2"/>
      <c r="AH442" s="2"/>
    </row>
    <row r="443" spans="12:34" x14ac:dyDescent="0.2"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5"/>
      <c r="X443" s="2"/>
      <c r="Z443" s="2"/>
      <c r="AA443" s="2"/>
      <c r="AB443" s="2"/>
      <c r="AC443" s="2"/>
      <c r="AD443" s="2"/>
      <c r="AE443" s="2"/>
      <c r="AF443" s="2"/>
      <c r="AG443" s="2"/>
      <c r="AH443" s="2"/>
    </row>
    <row r="444" spans="12:34" x14ac:dyDescent="0.2"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5"/>
      <c r="X444" s="2"/>
      <c r="Z444" s="2"/>
      <c r="AA444" s="2"/>
      <c r="AB444" s="2"/>
      <c r="AC444" s="2"/>
      <c r="AD444" s="2"/>
      <c r="AE444" s="2"/>
      <c r="AF444" s="2"/>
      <c r="AG444" s="2"/>
      <c r="AH444" s="2"/>
    </row>
    <row r="445" spans="12:34" x14ac:dyDescent="0.2"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5"/>
      <c r="X445" s="2"/>
      <c r="Z445" s="2"/>
      <c r="AA445" s="2"/>
      <c r="AB445" s="2"/>
      <c r="AC445" s="2"/>
      <c r="AD445" s="2"/>
      <c r="AE445" s="2"/>
      <c r="AF445" s="2"/>
      <c r="AG445" s="2"/>
      <c r="AH445" s="2"/>
    </row>
    <row r="446" spans="12:34" x14ac:dyDescent="0.2"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5"/>
      <c r="X446" s="2"/>
      <c r="Z446" s="2"/>
      <c r="AA446" s="2"/>
      <c r="AB446" s="2"/>
      <c r="AC446" s="2"/>
      <c r="AD446" s="2"/>
      <c r="AE446" s="2"/>
      <c r="AF446" s="2"/>
      <c r="AG446" s="2"/>
      <c r="AH446" s="2"/>
    </row>
    <row r="447" spans="12:34" x14ac:dyDescent="0.2"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5"/>
      <c r="X447" s="2"/>
      <c r="Z447" s="2"/>
      <c r="AA447" s="2"/>
      <c r="AB447" s="2"/>
      <c r="AC447" s="2"/>
      <c r="AD447" s="2"/>
      <c r="AE447" s="2"/>
      <c r="AF447" s="2"/>
      <c r="AG447" s="2"/>
      <c r="AH447" s="2"/>
    </row>
    <row r="448" spans="12:34" x14ac:dyDescent="0.2"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5"/>
      <c r="X448" s="2"/>
      <c r="Z448" s="2"/>
      <c r="AA448" s="2"/>
      <c r="AB448" s="2"/>
      <c r="AC448" s="2"/>
      <c r="AD448" s="2"/>
      <c r="AE448" s="2"/>
      <c r="AF448" s="2"/>
      <c r="AG448" s="2"/>
      <c r="AH448" s="2"/>
    </row>
    <row r="449" spans="12:34" x14ac:dyDescent="0.2"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5"/>
      <c r="X449" s="2"/>
      <c r="Z449" s="2"/>
      <c r="AA449" s="2"/>
      <c r="AB449" s="2"/>
      <c r="AC449" s="2"/>
      <c r="AD449" s="2"/>
      <c r="AE449" s="2"/>
      <c r="AF449" s="2"/>
      <c r="AG449" s="2"/>
      <c r="AH449" s="2"/>
    </row>
    <row r="450" spans="12:34" x14ac:dyDescent="0.2"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5"/>
      <c r="X450" s="2"/>
      <c r="Z450" s="2"/>
      <c r="AA450" s="2"/>
      <c r="AB450" s="2"/>
      <c r="AC450" s="2"/>
      <c r="AD450" s="2"/>
      <c r="AE450" s="2"/>
      <c r="AF450" s="2"/>
      <c r="AG450" s="2"/>
      <c r="AH450" s="2"/>
    </row>
    <row r="451" spans="12:34" x14ac:dyDescent="0.2"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5"/>
      <c r="X451" s="2"/>
      <c r="Z451" s="2"/>
      <c r="AA451" s="2"/>
      <c r="AB451" s="2"/>
      <c r="AC451" s="2"/>
      <c r="AD451" s="2"/>
      <c r="AE451" s="2"/>
      <c r="AF451" s="2"/>
      <c r="AG451" s="2"/>
      <c r="AH451" s="2"/>
    </row>
    <row r="452" spans="12:34" x14ac:dyDescent="0.2"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5"/>
      <c r="X452" s="2"/>
      <c r="Z452" s="2"/>
      <c r="AA452" s="2"/>
      <c r="AB452" s="2"/>
      <c r="AC452" s="2"/>
      <c r="AD452" s="2"/>
      <c r="AE452" s="2"/>
      <c r="AF452" s="2"/>
      <c r="AG452" s="2"/>
      <c r="AH452" s="2"/>
    </row>
    <row r="453" spans="12:34" x14ac:dyDescent="0.2"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5"/>
      <c r="X453" s="2"/>
      <c r="Z453" s="2"/>
      <c r="AA453" s="2"/>
      <c r="AB453" s="2"/>
      <c r="AC453" s="2"/>
      <c r="AD453" s="2"/>
      <c r="AE453" s="2"/>
      <c r="AF453" s="2"/>
      <c r="AG453" s="2"/>
      <c r="AH453" s="2"/>
    </row>
    <row r="454" spans="12:34" x14ac:dyDescent="0.2"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5"/>
      <c r="X454" s="2"/>
      <c r="Z454" s="2"/>
      <c r="AA454" s="2"/>
      <c r="AB454" s="2"/>
      <c r="AC454" s="2"/>
      <c r="AD454" s="2"/>
      <c r="AE454" s="2"/>
      <c r="AF454" s="2"/>
      <c r="AG454" s="2"/>
      <c r="AH454" s="2"/>
    </row>
    <row r="455" spans="12:34" x14ac:dyDescent="0.2"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5"/>
      <c r="X455" s="2"/>
      <c r="Z455" s="2"/>
      <c r="AA455" s="2"/>
      <c r="AB455" s="2"/>
      <c r="AC455" s="2"/>
      <c r="AD455" s="2"/>
      <c r="AE455" s="2"/>
      <c r="AF455" s="2"/>
      <c r="AG455" s="2"/>
      <c r="AH455" s="2"/>
    </row>
    <row r="456" spans="12:34" x14ac:dyDescent="0.2"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5"/>
      <c r="X456" s="2"/>
      <c r="Z456" s="2"/>
      <c r="AA456" s="2"/>
      <c r="AB456" s="2"/>
      <c r="AC456" s="2"/>
      <c r="AD456" s="2"/>
      <c r="AE456" s="2"/>
      <c r="AF456" s="2"/>
      <c r="AG456" s="2"/>
      <c r="AH456" s="2"/>
    </row>
    <row r="457" spans="12:34" x14ac:dyDescent="0.2"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5"/>
      <c r="X457" s="2"/>
      <c r="Z457" s="2"/>
      <c r="AA457" s="2"/>
      <c r="AB457" s="2"/>
      <c r="AC457" s="2"/>
      <c r="AD457" s="2"/>
      <c r="AE457" s="2"/>
      <c r="AF457" s="2"/>
      <c r="AG457" s="2"/>
      <c r="AH457" s="2"/>
    </row>
    <row r="458" spans="12:34" x14ac:dyDescent="0.2"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5"/>
      <c r="X458" s="2"/>
      <c r="Z458" s="2"/>
      <c r="AA458" s="2"/>
      <c r="AB458" s="2"/>
      <c r="AC458" s="2"/>
      <c r="AD458" s="2"/>
      <c r="AE458" s="2"/>
      <c r="AF458" s="2"/>
      <c r="AG458" s="2"/>
      <c r="AH458" s="2"/>
    </row>
    <row r="459" spans="12:34" x14ac:dyDescent="0.2"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5"/>
      <c r="X459" s="2"/>
      <c r="Z459" s="2"/>
      <c r="AA459" s="2"/>
      <c r="AB459" s="2"/>
      <c r="AC459" s="2"/>
      <c r="AD459" s="2"/>
      <c r="AE459" s="2"/>
      <c r="AF459" s="2"/>
      <c r="AG459" s="2"/>
      <c r="AH459" s="2"/>
    </row>
    <row r="460" spans="12:34" x14ac:dyDescent="0.2"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5"/>
      <c r="X460" s="2"/>
      <c r="Z460" s="2"/>
      <c r="AA460" s="2"/>
      <c r="AB460" s="2"/>
      <c r="AC460" s="2"/>
      <c r="AD460" s="2"/>
      <c r="AE460" s="2"/>
      <c r="AF460" s="2"/>
      <c r="AG460" s="2"/>
      <c r="AH460" s="2"/>
    </row>
    <row r="461" spans="12:34" x14ac:dyDescent="0.2"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5"/>
      <c r="X461" s="2"/>
      <c r="Z461" s="2"/>
      <c r="AA461" s="2"/>
      <c r="AB461" s="2"/>
      <c r="AC461" s="2"/>
      <c r="AD461" s="2"/>
      <c r="AE461" s="2"/>
      <c r="AF461" s="2"/>
      <c r="AG461" s="2"/>
      <c r="AH461" s="2"/>
    </row>
    <row r="462" spans="12:34" x14ac:dyDescent="0.2"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5"/>
      <c r="X462" s="2"/>
      <c r="Z462" s="2"/>
      <c r="AA462" s="2"/>
      <c r="AB462" s="2"/>
      <c r="AC462" s="2"/>
      <c r="AD462" s="2"/>
      <c r="AE462" s="2"/>
      <c r="AF462" s="2"/>
      <c r="AG462" s="2"/>
      <c r="AH462" s="2"/>
    </row>
    <row r="463" spans="12:34" x14ac:dyDescent="0.2"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5"/>
      <c r="X463" s="2"/>
      <c r="Z463" s="2"/>
      <c r="AA463" s="2"/>
      <c r="AB463" s="2"/>
      <c r="AC463" s="2"/>
      <c r="AD463" s="2"/>
      <c r="AE463" s="2"/>
      <c r="AF463" s="2"/>
      <c r="AG463" s="2"/>
      <c r="AH463" s="2"/>
    </row>
    <row r="464" spans="12:34" x14ac:dyDescent="0.2"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5"/>
      <c r="X464" s="2"/>
      <c r="Z464" s="2"/>
      <c r="AA464" s="2"/>
      <c r="AB464" s="2"/>
      <c r="AC464" s="2"/>
      <c r="AD464" s="2"/>
      <c r="AE464" s="2"/>
      <c r="AF464" s="2"/>
      <c r="AG464" s="2"/>
      <c r="AH464" s="2"/>
    </row>
    <row r="465" spans="12:34" x14ac:dyDescent="0.2"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5"/>
      <c r="X465" s="2"/>
      <c r="Z465" s="2"/>
      <c r="AA465" s="2"/>
      <c r="AB465" s="2"/>
      <c r="AC465" s="2"/>
      <c r="AD465" s="2"/>
      <c r="AE465" s="2"/>
      <c r="AF465" s="2"/>
      <c r="AG465" s="2"/>
      <c r="AH465" s="2"/>
    </row>
    <row r="466" spans="12:34" x14ac:dyDescent="0.2"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5"/>
      <c r="X466" s="2"/>
      <c r="Z466" s="2"/>
      <c r="AA466" s="2"/>
      <c r="AB466" s="2"/>
      <c r="AC466" s="2"/>
      <c r="AD466" s="2"/>
      <c r="AE466" s="2"/>
      <c r="AF466" s="2"/>
      <c r="AG466" s="2"/>
      <c r="AH466" s="2"/>
    </row>
    <row r="467" spans="12:34" x14ac:dyDescent="0.2"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5"/>
      <c r="X467" s="2"/>
      <c r="Z467" s="2"/>
      <c r="AA467" s="2"/>
      <c r="AB467" s="2"/>
      <c r="AC467" s="2"/>
      <c r="AD467" s="2"/>
      <c r="AE467" s="2"/>
      <c r="AF467" s="2"/>
      <c r="AG467" s="2"/>
      <c r="AH467" s="2"/>
    </row>
    <row r="468" spans="12:34" x14ac:dyDescent="0.2"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5"/>
      <c r="X468" s="2"/>
      <c r="Z468" s="2"/>
      <c r="AA468" s="2"/>
      <c r="AB468" s="2"/>
      <c r="AC468" s="2"/>
      <c r="AD468" s="2"/>
      <c r="AE468" s="2"/>
      <c r="AF468" s="2"/>
      <c r="AG468" s="2"/>
      <c r="AH468" s="2"/>
    </row>
    <row r="469" spans="12:34" x14ac:dyDescent="0.2"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5"/>
      <c r="X469" s="2"/>
      <c r="Z469" s="2"/>
      <c r="AA469" s="2"/>
      <c r="AB469" s="2"/>
      <c r="AC469" s="2"/>
      <c r="AD469" s="2"/>
      <c r="AE469" s="2"/>
      <c r="AF469" s="2"/>
      <c r="AG469" s="2"/>
      <c r="AH469" s="2"/>
    </row>
    <row r="470" spans="12:34" x14ac:dyDescent="0.2"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5"/>
      <c r="X470" s="2"/>
      <c r="Z470" s="2"/>
      <c r="AA470" s="2"/>
      <c r="AB470" s="2"/>
      <c r="AC470" s="2"/>
      <c r="AD470" s="2"/>
      <c r="AE470" s="2"/>
      <c r="AF470" s="2"/>
      <c r="AG470" s="2"/>
      <c r="AH470" s="2"/>
    </row>
    <row r="471" spans="12:34" x14ac:dyDescent="0.2"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5"/>
      <c r="X471" s="2"/>
      <c r="Z471" s="2"/>
      <c r="AA471" s="2"/>
      <c r="AB471" s="2"/>
      <c r="AC471" s="2"/>
      <c r="AD471" s="2"/>
      <c r="AE471" s="2"/>
      <c r="AF471" s="2"/>
      <c r="AG471" s="2"/>
      <c r="AH471" s="2"/>
    </row>
    <row r="472" spans="12:34" x14ac:dyDescent="0.2"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5"/>
      <c r="X472" s="2"/>
      <c r="Z472" s="2"/>
      <c r="AA472" s="2"/>
      <c r="AB472" s="2"/>
      <c r="AC472" s="2"/>
      <c r="AD472" s="2"/>
      <c r="AE472" s="2"/>
      <c r="AF472" s="2"/>
      <c r="AG472" s="2"/>
      <c r="AH472" s="2"/>
    </row>
    <row r="473" spans="12:34" x14ac:dyDescent="0.2"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5"/>
      <c r="X473" s="2"/>
      <c r="Z473" s="2"/>
      <c r="AA473" s="2"/>
      <c r="AB473" s="2"/>
      <c r="AC473" s="2"/>
      <c r="AD473" s="2"/>
      <c r="AE473" s="2"/>
      <c r="AF473" s="2"/>
      <c r="AG473" s="2"/>
      <c r="AH473" s="2"/>
    </row>
    <row r="474" spans="12:34" x14ac:dyDescent="0.2"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5"/>
      <c r="X474" s="2"/>
      <c r="Z474" s="2"/>
      <c r="AA474" s="2"/>
      <c r="AB474" s="2"/>
      <c r="AC474" s="2"/>
      <c r="AD474" s="2"/>
      <c r="AE474" s="2"/>
      <c r="AF474" s="2"/>
      <c r="AG474" s="2"/>
      <c r="AH474" s="2"/>
    </row>
    <row r="475" spans="12:34" x14ac:dyDescent="0.2"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5"/>
      <c r="X475" s="2"/>
      <c r="Z475" s="2"/>
      <c r="AA475" s="2"/>
      <c r="AB475" s="2"/>
      <c r="AC475" s="2"/>
      <c r="AD475" s="2"/>
      <c r="AE475" s="2"/>
      <c r="AF475" s="2"/>
      <c r="AG475" s="2"/>
      <c r="AH475" s="2"/>
    </row>
    <row r="476" spans="12:34" x14ac:dyDescent="0.2"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5"/>
      <c r="X476" s="2"/>
      <c r="Z476" s="2"/>
      <c r="AA476" s="2"/>
      <c r="AB476" s="2"/>
      <c r="AC476" s="2"/>
      <c r="AD476" s="2"/>
      <c r="AE476" s="2"/>
      <c r="AF476" s="2"/>
      <c r="AG476" s="2"/>
      <c r="AH476" s="2"/>
    </row>
    <row r="477" spans="12:34" x14ac:dyDescent="0.2"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5"/>
      <c r="X477" s="2"/>
      <c r="Z477" s="2"/>
      <c r="AA477" s="2"/>
      <c r="AB477" s="2"/>
      <c r="AC477" s="2"/>
      <c r="AD477" s="2"/>
      <c r="AE477" s="2"/>
      <c r="AF477" s="2"/>
      <c r="AG477" s="2"/>
      <c r="AH477" s="2"/>
    </row>
    <row r="478" spans="12:34" x14ac:dyDescent="0.2"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5"/>
      <c r="X478" s="2"/>
      <c r="Z478" s="2"/>
      <c r="AA478" s="2"/>
      <c r="AB478" s="2"/>
      <c r="AC478" s="2"/>
      <c r="AD478" s="2"/>
      <c r="AE478" s="2"/>
      <c r="AF478" s="2"/>
      <c r="AG478" s="2"/>
      <c r="AH478" s="2"/>
    </row>
    <row r="479" spans="12:34" x14ac:dyDescent="0.2"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5"/>
      <c r="X479" s="2"/>
      <c r="Z479" s="2"/>
      <c r="AA479" s="2"/>
      <c r="AB479" s="2"/>
      <c r="AC479" s="2"/>
      <c r="AD479" s="2"/>
      <c r="AE479" s="2"/>
      <c r="AF479" s="2"/>
      <c r="AG479" s="2"/>
      <c r="AH479" s="2"/>
    </row>
    <row r="480" spans="12:34" x14ac:dyDescent="0.2"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5"/>
      <c r="X480" s="2"/>
      <c r="Z480" s="2"/>
      <c r="AA480" s="2"/>
      <c r="AB480" s="2"/>
      <c r="AC480" s="2"/>
      <c r="AD480" s="2"/>
      <c r="AE480" s="2"/>
      <c r="AF480" s="2"/>
      <c r="AG480" s="2"/>
      <c r="AH480" s="2"/>
    </row>
    <row r="481" spans="12:34" x14ac:dyDescent="0.2"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5"/>
      <c r="X481" s="2"/>
      <c r="Z481" s="2"/>
      <c r="AA481" s="2"/>
      <c r="AB481" s="2"/>
      <c r="AC481" s="2"/>
      <c r="AD481" s="2"/>
      <c r="AE481" s="2"/>
      <c r="AF481" s="2"/>
      <c r="AG481" s="2"/>
      <c r="AH481" s="2"/>
    </row>
    <row r="482" spans="12:34" x14ac:dyDescent="0.2"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5"/>
      <c r="X482" s="2"/>
      <c r="Z482" s="2"/>
      <c r="AA482" s="2"/>
      <c r="AB482" s="2"/>
      <c r="AC482" s="2"/>
      <c r="AD482" s="2"/>
      <c r="AE482" s="2"/>
      <c r="AF482" s="2"/>
      <c r="AG482" s="2"/>
      <c r="AH482" s="2"/>
    </row>
    <row r="483" spans="12:34" x14ac:dyDescent="0.2"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5"/>
      <c r="X483" s="2"/>
      <c r="Z483" s="2"/>
      <c r="AA483" s="2"/>
      <c r="AB483" s="2"/>
      <c r="AC483" s="2"/>
      <c r="AD483" s="2"/>
      <c r="AE483" s="2"/>
      <c r="AF483" s="2"/>
      <c r="AG483" s="2"/>
      <c r="AH483" s="2"/>
    </row>
    <row r="484" spans="12:34" x14ac:dyDescent="0.2"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5"/>
      <c r="X484" s="2"/>
      <c r="Z484" s="2"/>
      <c r="AA484" s="2"/>
      <c r="AB484" s="2"/>
      <c r="AC484" s="2"/>
      <c r="AD484" s="2"/>
      <c r="AE484" s="2"/>
      <c r="AF484" s="2"/>
      <c r="AG484" s="2"/>
      <c r="AH484" s="2"/>
    </row>
    <row r="485" spans="12:34" x14ac:dyDescent="0.2"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5"/>
      <c r="X485" s="2"/>
      <c r="Z485" s="2"/>
      <c r="AA485" s="2"/>
      <c r="AB485" s="2"/>
      <c r="AC485" s="2"/>
      <c r="AD485" s="2"/>
      <c r="AE485" s="2"/>
      <c r="AF485" s="2"/>
      <c r="AG485" s="2"/>
      <c r="AH485" s="2"/>
    </row>
    <row r="486" spans="12:34" x14ac:dyDescent="0.2"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5"/>
      <c r="X486" s="2"/>
      <c r="Z486" s="2"/>
      <c r="AA486" s="2"/>
      <c r="AB486" s="2"/>
      <c r="AC486" s="2"/>
      <c r="AD486" s="2"/>
      <c r="AE486" s="2"/>
      <c r="AF486" s="2"/>
      <c r="AG486" s="2"/>
      <c r="AH486" s="2"/>
    </row>
    <row r="487" spans="12:34" x14ac:dyDescent="0.2"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5"/>
      <c r="X487" s="2"/>
      <c r="Z487" s="2"/>
      <c r="AA487" s="2"/>
      <c r="AB487" s="2"/>
      <c r="AC487" s="2"/>
      <c r="AD487" s="2"/>
      <c r="AE487" s="2"/>
      <c r="AF487" s="2"/>
      <c r="AG487" s="2"/>
      <c r="AH487" s="2"/>
    </row>
    <row r="488" spans="12:34" x14ac:dyDescent="0.2"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5"/>
      <c r="X488" s="2"/>
      <c r="Z488" s="2"/>
      <c r="AA488" s="2"/>
      <c r="AB488" s="2"/>
      <c r="AC488" s="2"/>
      <c r="AD488" s="2"/>
      <c r="AE488" s="2"/>
      <c r="AF488" s="2"/>
      <c r="AG488" s="2"/>
      <c r="AH488" s="2"/>
    </row>
    <row r="489" spans="12:34" x14ac:dyDescent="0.2"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5"/>
      <c r="X489" s="2"/>
      <c r="Z489" s="2"/>
      <c r="AA489" s="2"/>
      <c r="AB489" s="2"/>
      <c r="AC489" s="2"/>
      <c r="AD489" s="2"/>
      <c r="AE489" s="2"/>
      <c r="AF489" s="2"/>
      <c r="AG489" s="2"/>
      <c r="AH489" s="2"/>
    </row>
    <row r="490" spans="12:34" x14ac:dyDescent="0.2"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5"/>
      <c r="X490" s="2"/>
      <c r="Z490" s="2"/>
      <c r="AA490" s="2"/>
      <c r="AB490" s="2"/>
      <c r="AC490" s="2"/>
      <c r="AD490" s="2"/>
      <c r="AE490" s="2"/>
      <c r="AF490" s="2"/>
      <c r="AG490" s="2"/>
      <c r="AH490" s="2"/>
    </row>
    <row r="491" spans="12:34" x14ac:dyDescent="0.2"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5"/>
      <c r="X491" s="2"/>
      <c r="Z491" s="2"/>
      <c r="AA491" s="2"/>
      <c r="AB491" s="2"/>
      <c r="AC491" s="2"/>
      <c r="AD491" s="2"/>
      <c r="AE491" s="2"/>
      <c r="AF491" s="2"/>
      <c r="AG491" s="2"/>
      <c r="AH491" s="2"/>
    </row>
    <row r="492" spans="12:34" x14ac:dyDescent="0.2"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5"/>
      <c r="X492" s="2"/>
      <c r="Z492" s="2"/>
      <c r="AA492" s="2"/>
      <c r="AB492" s="2"/>
      <c r="AC492" s="2"/>
      <c r="AD492" s="2"/>
      <c r="AE492" s="2"/>
      <c r="AF492" s="2"/>
      <c r="AG492" s="2"/>
      <c r="AH492" s="2"/>
    </row>
    <row r="493" spans="12:34" x14ac:dyDescent="0.2"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5"/>
      <c r="X493" s="2"/>
      <c r="Z493" s="2"/>
      <c r="AA493" s="2"/>
      <c r="AB493" s="2"/>
      <c r="AC493" s="2"/>
      <c r="AD493" s="2"/>
      <c r="AE493" s="2"/>
      <c r="AF493" s="2"/>
      <c r="AG493" s="2"/>
      <c r="AH493" s="2"/>
    </row>
    <row r="494" spans="12:34" x14ac:dyDescent="0.2"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5"/>
      <c r="X494" s="2"/>
      <c r="Z494" s="2"/>
      <c r="AA494" s="2"/>
      <c r="AB494" s="2"/>
      <c r="AC494" s="2"/>
      <c r="AD494" s="2"/>
      <c r="AE494" s="2"/>
      <c r="AF494" s="2"/>
      <c r="AG494" s="2"/>
      <c r="AH494" s="2"/>
    </row>
    <row r="495" spans="12:34" x14ac:dyDescent="0.2"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5"/>
      <c r="X495" s="2"/>
      <c r="Z495" s="2"/>
      <c r="AA495" s="2"/>
      <c r="AB495" s="2"/>
      <c r="AC495" s="2"/>
      <c r="AD495" s="2"/>
      <c r="AE495" s="2"/>
      <c r="AF495" s="2"/>
      <c r="AG495" s="2"/>
      <c r="AH495" s="2"/>
    </row>
    <row r="496" spans="12:34" x14ac:dyDescent="0.2"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5"/>
      <c r="X496" s="2"/>
      <c r="Z496" s="2"/>
      <c r="AA496" s="2"/>
      <c r="AB496" s="2"/>
      <c r="AC496" s="2"/>
      <c r="AD496" s="2"/>
      <c r="AE496" s="2"/>
      <c r="AF496" s="2"/>
      <c r="AG496" s="2"/>
      <c r="AH496" s="2"/>
    </row>
    <row r="497" spans="12:34" x14ac:dyDescent="0.2"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5"/>
      <c r="X497" s="2"/>
      <c r="Z497" s="2"/>
      <c r="AA497" s="2"/>
      <c r="AB497" s="2"/>
      <c r="AC497" s="2"/>
      <c r="AD497" s="2"/>
      <c r="AE497" s="2"/>
      <c r="AF497" s="2"/>
      <c r="AG497" s="2"/>
      <c r="AH497" s="2"/>
    </row>
    <row r="498" spans="12:34" x14ac:dyDescent="0.2"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5"/>
      <c r="X498" s="2"/>
      <c r="Z498" s="2"/>
      <c r="AA498" s="2"/>
      <c r="AB498" s="2"/>
      <c r="AC498" s="2"/>
      <c r="AD498" s="2"/>
      <c r="AE498" s="2"/>
      <c r="AF498" s="2"/>
      <c r="AG498" s="2"/>
      <c r="AH498" s="2"/>
    </row>
    <row r="499" spans="12:34" x14ac:dyDescent="0.2"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5"/>
      <c r="X499" s="2"/>
      <c r="Z499" s="2"/>
      <c r="AA499" s="2"/>
      <c r="AB499" s="2"/>
      <c r="AC499" s="2"/>
      <c r="AD499" s="2"/>
      <c r="AE499" s="2"/>
      <c r="AF499" s="2"/>
      <c r="AG499" s="2"/>
      <c r="AH499" s="2"/>
    </row>
    <row r="500" spans="12:34" x14ac:dyDescent="0.2"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5"/>
      <c r="X500" s="2"/>
      <c r="Z500" s="2"/>
      <c r="AA500" s="2"/>
      <c r="AB500" s="2"/>
      <c r="AC500" s="2"/>
      <c r="AD500" s="2"/>
      <c r="AE500" s="2"/>
      <c r="AF500" s="2"/>
      <c r="AG500" s="2"/>
      <c r="AH500" s="2"/>
    </row>
    <row r="501" spans="12:34" x14ac:dyDescent="0.2"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5"/>
      <c r="X501" s="2"/>
      <c r="Z501" s="2"/>
      <c r="AA501" s="2"/>
      <c r="AB501" s="2"/>
      <c r="AC501" s="2"/>
      <c r="AD501" s="2"/>
      <c r="AE501" s="2"/>
      <c r="AF501" s="2"/>
      <c r="AG501" s="2"/>
      <c r="AH501" s="2"/>
    </row>
    <row r="502" spans="12:34" x14ac:dyDescent="0.2"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5"/>
      <c r="X502" s="2"/>
      <c r="Z502" s="2"/>
      <c r="AA502" s="2"/>
      <c r="AB502" s="2"/>
      <c r="AC502" s="2"/>
      <c r="AD502" s="2"/>
      <c r="AE502" s="2"/>
      <c r="AF502" s="2"/>
      <c r="AG502" s="2"/>
      <c r="AH502" s="2"/>
    </row>
    <row r="503" spans="12:34" x14ac:dyDescent="0.2"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5"/>
      <c r="X503" s="2"/>
      <c r="Z503" s="2"/>
      <c r="AA503" s="2"/>
      <c r="AB503" s="2"/>
      <c r="AC503" s="2"/>
      <c r="AD503" s="2"/>
      <c r="AE503" s="2"/>
      <c r="AF503" s="2"/>
      <c r="AG503" s="2"/>
      <c r="AH503" s="2"/>
    </row>
    <row r="504" spans="12:34" x14ac:dyDescent="0.2"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5"/>
      <c r="X504" s="2"/>
      <c r="Z504" s="2"/>
      <c r="AA504" s="2"/>
      <c r="AB504" s="2"/>
      <c r="AC504" s="2"/>
      <c r="AD504" s="2"/>
      <c r="AE504" s="2"/>
      <c r="AF504" s="2"/>
      <c r="AG504" s="2"/>
      <c r="AH504" s="2"/>
    </row>
    <row r="505" spans="12:34" x14ac:dyDescent="0.2"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5"/>
      <c r="X505" s="2"/>
      <c r="Z505" s="2"/>
      <c r="AA505" s="2"/>
      <c r="AB505" s="2"/>
      <c r="AC505" s="2"/>
      <c r="AD505" s="2"/>
      <c r="AE505" s="2"/>
      <c r="AF505" s="2"/>
      <c r="AG505" s="2"/>
      <c r="AH505" s="2"/>
    </row>
    <row r="506" spans="12:34" x14ac:dyDescent="0.2"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5"/>
      <c r="X506" s="2"/>
      <c r="Z506" s="2"/>
      <c r="AA506" s="2"/>
      <c r="AB506" s="2"/>
      <c r="AC506" s="2"/>
      <c r="AD506" s="2"/>
      <c r="AE506" s="2"/>
      <c r="AF506" s="2"/>
      <c r="AG506" s="2"/>
      <c r="AH506" s="2"/>
    </row>
    <row r="507" spans="12:34" x14ac:dyDescent="0.2"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5"/>
      <c r="X507" s="2"/>
      <c r="Z507" s="2"/>
      <c r="AA507" s="2"/>
      <c r="AB507" s="2"/>
      <c r="AC507" s="2"/>
      <c r="AD507" s="2"/>
      <c r="AE507" s="2"/>
      <c r="AF507" s="2"/>
      <c r="AG507" s="2"/>
      <c r="AH507" s="2"/>
    </row>
    <row r="508" spans="12:34" x14ac:dyDescent="0.2"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5"/>
      <c r="X508" s="2"/>
      <c r="Z508" s="2"/>
      <c r="AA508" s="2"/>
      <c r="AB508" s="2"/>
      <c r="AC508" s="2"/>
      <c r="AD508" s="2"/>
      <c r="AE508" s="2"/>
      <c r="AF508" s="2"/>
      <c r="AG508" s="2"/>
      <c r="AH508" s="2"/>
    </row>
    <row r="509" spans="12:34" x14ac:dyDescent="0.2"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5"/>
      <c r="X509" s="2"/>
      <c r="Z509" s="2"/>
      <c r="AA509" s="2"/>
      <c r="AB509" s="2"/>
      <c r="AC509" s="2"/>
      <c r="AD509" s="2"/>
      <c r="AE509" s="2"/>
      <c r="AF509" s="2"/>
      <c r="AG509" s="2"/>
      <c r="AH509" s="2"/>
    </row>
    <row r="510" spans="12:34" x14ac:dyDescent="0.2"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5"/>
      <c r="X510" s="2"/>
      <c r="Z510" s="2"/>
      <c r="AA510" s="2"/>
      <c r="AB510" s="2"/>
      <c r="AC510" s="2"/>
      <c r="AD510" s="2"/>
      <c r="AE510" s="2"/>
      <c r="AF510" s="2"/>
      <c r="AG510" s="2"/>
      <c r="AH510" s="2"/>
    </row>
    <row r="511" spans="12:34" x14ac:dyDescent="0.2"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5"/>
      <c r="X511" s="2"/>
      <c r="Z511" s="2"/>
      <c r="AA511" s="2"/>
      <c r="AB511" s="2"/>
      <c r="AC511" s="2"/>
      <c r="AD511" s="2"/>
      <c r="AE511" s="2"/>
      <c r="AF511" s="2"/>
      <c r="AG511" s="2"/>
      <c r="AH511" s="2"/>
    </row>
    <row r="512" spans="12:34" x14ac:dyDescent="0.2"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5"/>
      <c r="X512" s="2"/>
      <c r="Z512" s="2"/>
      <c r="AA512" s="2"/>
      <c r="AB512" s="2"/>
      <c r="AC512" s="2"/>
      <c r="AD512" s="2"/>
      <c r="AE512" s="2"/>
      <c r="AF512" s="2"/>
      <c r="AG512" s="2"/>
      <c r="AH512" s="2"/>
    </row>
    <row r="513" spans="12:34" x14ac:dyDescent="0.2"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5"/>
      <c r="X513" s="2"/>
      <c r="Z513" s="2"/>
      <c r="AA513" s="2"/>
      <c r="AB513" s="2"/>
      <c r="AC513" s="2"/>
      <c r="AD513" s="2"/>
      <c r="AE513" s="2"/>
      <c r="AF513" s="2"/>
      <c r="AG513" s="2"/>
      <c r="AH513" s="2"/>
    </row>
    <row r="514" spans="12:34" x14ac:dyDescent="0.2"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5"/>
      <c r="X514" s="2"/>
      <c r="Z514" s="2"/>
      <c r="AA514" s="2"/>
      <c r="AB514" s="2"/>
      <c r="AC514" s="2"/>
      <c r="AD514" s="2"/>
      <c r="AE514" s="2"/>
      <c r="AF514" s="2"/>
      <c r="AG514" s="2"/>
      <c r="AH514" s="2"/>
    </row>
    <row r="515" spans="12:34" x14ac:dyDescent="0.2"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5"/>
      <c r="X515" s="2"/>
      <c r="Z515" s="2"/>
      <c r="AA515" s="2"/>
      <c r="AB515" s="2"/>
      <c r="AC515" s="2"/>
      <c r="AD515" s="2"/>
      <c r="AE515" s="2"/>
      <c r="AF515" s="2"/>
      <c r="AG515" s="2"/>
      <c r="AH515" s="2"/>
    </row>
    <row r="516" spans="12:34" x14ac:dyDescent="0.2"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5"/>
      <c r="X516" s="2"/>
      <c r="Z516" s="2"/>
      <c r="AA516" s="2"/>
      <c r="AB516" s="2"/>
      <c r="AC516" s="2"/>
      <c r="AD516" s="2"/>
      <c r="AE516" s="2"/>
      <c r="AF516" s="2"/>
      <c r="AG516" s="2"/>
      <c r="AH516" s="2"/>
    </row>
    <row r="517" spans="12:34" x14ac:dyDescent="0.2"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5"/>
      <c r="X517" s="2"/>
      <c r="Z517" s="2"/>
      <c r="AA517" s="2"/>
      <c r="AB517" s="2"/>
      <c r="AC517" s="2"/>
      <c r="AD517" s="2"/>
      <c r="AE517" s="2"/>
      <c r="AF517" s="2"/>
      <c r="AG517" s="2"/>
      <c r="AH517" s="2"/>
    </row>
    <row r="518" spans="12:34" x14ac:dyDescent="0.2"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5"/>
      <c r="X518" s="2"/>
      <c r="Z518" s="2"/>
      <c r="AA518" s="2"/>
      <c r="AB518" s="2"/>
      <c r="AC518" s="2"/>
      <c r="AD518" s="2"/>
      <c r="AE518" s="2"/>
      <c r="AF518" s="2"/>
      <c r="AG518" s="2"/>
      <c r="AH518" s="2"/>
    </row>
    <row r="519" spans="12:34" x14ac:dyDescent="0.2"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5"/>
      <c r="X519" s="2"/>
      <c r="Z519" s="2"/>
      <c r="AA519" s="2"/>
      <c r="AB519" s="2"/>
      <c r="AC519" s="2"/>
      <c r="AD519" s="2"/>
      <c r="AE519" s="2"/>
      <c r="AF519" s="2"/>
      <c r="AG519" s="2"/>
      <c r="AH519" s="2"/>
    </row>
    <row r="520" spans="12:34" x14ac:dyDescent="0.2"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5"/>
      <c r="X520" s="2"/>
      <c r="Z520" s="2"/>
      <c r="AA520" s="2"/>
      <c r="AB520" s="2"/>
      <c r="AC520" s="2"/>
      <c r="AD520" s="2"/>
      <c r="AE520" s="2"/>
      <c r="AF520" s="2"/>
      <c r="AG520" s="2"/>
      <c r="AH520" s="2"/>
    </row>
    <row r="521" spans="12:34" x14ac:dyDescent="0.2"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5"/>
      <c r="X521" s="2"/>
      <c r="Z521" s="2"/>
      <c r="AA521" s="2"/>
      <c r="AB521" s="2"/>
      <c r="AC521" s="2"/>
      <c r="AD521" s="2"/>
      <c r="AE521" s="2"/>
      <c r="AF521" s="2"/>
      <c r="AG521" s="2"/>
      <c r="AH521" s="2"/>
    </row>
    <row r="522" spans="12:34" x14ac:dyDescent="0.2"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5"/>
      <c r="X522" s="2"/>
      <c r="Z522" s="2"/>
      <c r="AA522" s="2"/>
      <c r="AB522" s="2"/>
      <c r="AC522" s="2"/>
      <c r="AD522" s="2"/>
      <c r="AE522" s="2"/>
      <c r="AF522" s="2"/>
      <c r="AG522" s="2"/>
      <c r="AH522" s="2"/>
    </row>
    <row r="523" spans="12:34" x14ac:dyDescent="0.2"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5"/>
      <c r="X523" s="2"/>
      <c r="Z523" s="2"/>
      <c r="AA523" s="2"/>
      <c r="AB523" s="2"/>
      <c r="AC523" s="2"/>
      <c r="AD523" s="2"/>
      <c r="AE523" s="2"/>
      <c r="AF523" s="2"/>
      <c r="AG523" s="2"/>
      <c r="AH523" s="2"/>
    </row>
    <row r="524" spans="12:34" x14ac:dyDescent="0.2"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5"/>
      <c r="X524" s="2"/>
      <c r="Z524" s="2"/>
      <c r="AA524" s="2"/>
      <c r="AB524" s="2"/>
      <c r="AC524" s="2"/>
      <c r="AD524" s="2"/>
      <c r="AE524" s="2"/>
      <c r="AF524" s="2"/>
      <c r="AG524" s="2"/>
      <c r="AH524" s="2"/>
    </row>
    <row r="525" spans="12:34" x14ac:dyDescent="0.2"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5"/>
      <c r="X525" s="2"/>
      <c r="Z525" s="2"/>
      <c r="AA525" s="2"/>
      <c r="AB525" s="2"/>
      <c r="AC525" s="2"/>
      <c r="AD525" s="2"/>
      <c r="AE525" s="2"/>
      <c r="AF525" s="2"/>
      <c r="AG525" s="2"/>
      <c r="AH525" s="2"/>
    </row>
    <row r="526" spans="12:34" x14ac:dyDescent="0.2"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5"/>
      <c r="X526" s="2"/>
      <c r="Z526" s="2"/>
      <c r="AA526" s="2"/>
      <c r="AB526" s="2"/>
      <c r="AC526" s="2"/>
      <c r="AD526" s="2"/>
      <c r="AE526" s="2"/>
      <c r="AF526" s="2"/>
      <c r="AG526" s="2"/>
      <c r="AH526" s="2"/>
    </row>
    <row r="527" spans="12:34" x14ac:dyDescent="0.2"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5"/>
      <c r="X527" s="2"/>
      <c r="Z527" s="2"/>
      <c r="AA527" s="2"/>
      <c r="AB527" s="2"/>
      <c r="AC527" s="2"/>
      <c r="AD527" s="2"/>
      <c r="AE527" s="2"/>
      <c r="AF527" s="2"/>
      <c r="AG527" s="2"/>
      <c r="AH527" s="2"/>
    </row>
    <row r="528" spans="12:34" x14ac:dyDescent="0.2"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5"/>
      <c r="X528" s="2"/>
      <c r="Z528" s="2"/>
      <c r="AA528" s="2"/>
      <c r="AB528" s="2"/>
      <c r="AC528" s="2"/>
      <c r="AD528" s="2"/>
      <c r="AE528" s="2"/>
      <c r="AF528" s="2"/>
      <c r="AG528" s="2"/>
      <c r="AH528" s="2"/>
    </row>
    <row r="529" spans="12:34" x14ac:dyDescent="0.2"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5"/>
      <c r="X529" s="2"/>
      <c r="Z529" s="2"/>
      <c r="AA529" s="2"/>
      <c r="AB529" s="2"/>
      <c r="AC529" s="2"/>
      <c r="AD529" s="2"/>
      <c r="AE529" s="2"/>
      <c r="AF529" s="2"/>
      <c r="AG529" s="2"/>
      <c r="AH529" s="2"/>
    </row>
    <row r="530" spans="12:34" x14ac:dyDescent="0.2"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5"/>
      <c r="X530" s="2"/>
      <c r="Z530" s="2"/>
      <c r="AA530" s="2"/>
      <c r="AB530" s="2"/>
      <c r="AC530" s="2"/>
      <c r="AD530" s="2"/>
      <c r="AE530" s="2"/>
      <c r="AF530" s="2"/>
      <c r="AG530" s="2"/>
      <c r="AH530" s="2"/>
    </row>
    <row r="531" spans="12:34" x14ac:dyDescent="0.2"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5"/>
      <c r="X531" s="2"/>
      <c r="Z531" s="2"/>
      <c r="AA531" s="2"/>
      <c r="AB531" s="2"/>
      <c r="AC531" s="2"/>
      <c r="AD531" s="2"/>
      <c r="AE531" s="2"/>
      <c r="AF531" s="2"/>
      <c r="AG531" s="2"/>
      <c r="AH531" s="2"/>
    </row>
    <row r="532" spans="12:34" x14ac:dyDescent="0.2"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5"/>
      <c r="X532" s="2"/>
      <c r="Z532" s="2"/>
      <c r="AA532" s="2"/>
      <c r="AB532" s="2"/>
      <c r="AC532" s="2"/>
      <c r="AD532" s="2"/>
      <c r="AE532" s="2"/>
      <c r="AF532" s="2"/>
      <c r="AG532" s="2"/>
      <c r="AH532" s="2"/>
    </row>
    <row r="533" spans="12:34" x14ac:dyDescent="0.2"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5"/>
      <c r="X533" s="2"/>
      <c r="Z533" s="2"/>
      <c r="AA533" s="2"/>
      <c r="AB533" s="2"/>
      <c r="AC533" s="2"/>
      <c r="AD533" s="2"/>
      <c r="AE533" s="2"/>
      <c r="AF533" s="2"/>
      <c r="AG533" s="2"/>
      <c r="AH533" s="2"/>
    </row>
    <row r="534" spans="12:34" x14ac:dyDescent="0.2"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5"/>
      <c r="X534" s="2"/>
      <c r="Z534" s="2"/>
      <c r="AA534" s="2"/>
      <c r="AB534" s="2"/>
      <c r="AC534" s="2"/>
      <c r="AD534" s="2"/>
      <c r="AE534" s="2"/>
      <c r="AF534" s="2"/>
      <c r="AG534" s="2"/>
      <c r="AH534" s="2"/>
    </row>
    <row r="535" spans="12:34" x14ac:dyDescent="0.2"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5"/>
      <c r="X535" s="2"/>
      <c r="Z535" s="2"/>
      <c r="AA535" s="2"/>
      <c r="AB535" s="2"/>
      <c r="AC535" s="2"/>
      <c r="AD535" s="2"/>
      <c r="AE535" s="2"/>
      <c r="AF535" s="2"/>
      <c r="AG535" s="2"/>
      <c r="AH535" s="2"/>
    </row>
    <row r="536" spans="12:34" x14ac:dyDescent="0.2"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5"/>
      <c r="X536" s="2"/>
      <c r="Z536" s="2"/>
      <c r="AA536" s="2"/>
      <c r="AB536" s="2"/>
      <c r="AC536" s="2"/>
      <c r="AD536" s="2"/>
      <c r="AE536" s="2"/>
      <c r="AF536" s="2"/>
      <c r="AG536" s="2"/>
      <c r="AH536" s="2"/>
    </row>
    <row r="537" spans="12:34" x14ac:dyDescent="0.2"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5"/>
      <c r="X537" s="2"/>
      <c r="Z537" s="2"/>
      <c r="AA537" s="2"/>
      <c r="AB537" s="2"/>
      <c r="AC537" s="2"/>
      <c r="AD537" s="2"/>
      <c r="AE537" s="2"/>
      <c r="AF537" s="2"/>
      <c r="AG537" s="2"/>
      <c r="AH537" s="2"/>
    </row>
    <row r="538" spans="12:34" x14ac:dyDescent="0.2"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5"/>
      <c r="X538" s="2"/>
      <c r="Z538" s="2"/>
      <c r="AA538" s="2"/>
      <c r="AB538" s="2"/>
      <c r="AC538" s="2"/>
      <c r="AD538" s="2"/>
      <c r="AE538" s="2"/>
      <c r="AF538" s="2"/>
      <c r="AG538" s="2"/>
      <c r="AH538" s="2"/>
    </row>
    <row r="539" spans="12:34" x14ac:dyDescent="0.2"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5"/>
      <c r="X539" s="2"/>
      <c r="Z539" s="2"/>
      <c r="AA539" s="2"/>
      <c r="AB539" s="2"/>
      <c r="AC539" s="2"/>
      <c r="AD539" s="2"/>
      <c r="AE539" s="2"/>
      <c r="AF539" s="2"/>
      <c r="AG539" s="2"/>
      <c r="AH539" s="2"/>
    </row>
    <row r="540" spans="12:34" x14ac:dyDescent="0.2"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5"/>
      <c r="X540" s="2"/>
      <c r="Z540" s="2"/>
      <c r="AA540" s="2"/>
      <c r="AB540" s="2"/>
      <c r="AC540" s="2"/>
      <c r="AD540" s="2"/>
      <c r="AE540" s="2"/>
      <c r="AF540" s="2"/>
      <c r="AG540" s="2"/>
      <c r="AH540" s="2"/>
    </row>
    <row r="541" spans="12:34" x14ac:dyDescent="0.2"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5"/>
      <c r="X541" s="2"/>
      <c r="Z541" s="2"/>
      <c r="AA541" s="2"/>
      <c r="AB541" s="2"/>
      <c r="AC541" s="2"/>
      <c r="AD541" s="2"/>
      <c r="AE541" s="2"/>
      <c r="AF541" s="2"/>
      <c r="AG541" s="2"/>
      <c r="AH541" s="2"/>
    </row>
    <row r="542" spans="12:34" x14ac:dyDescent="0.2"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5"/>
      <c r="X542" s="2"/>
      <c r="Z542" s="2"/>
      <c r="AA542" s="2"/>
      <c r="AB542" s="2"/>
      <c r="AC542" s="2"/>
      <c r="AD542" s="2"/>
      <c r="AE542" s="2"/>
      <c r="AF542" s="2"/>
      <c r="AG542" s="2"/>
      <c r="AH542" s="2"/>
    </row>
    <row r="543" spans="12:34" x14ac:dyDescent="0.2"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5"/>
      <c r="X543" s="2"/>
      <c r="Z543" s="2"/>
      <c r="AA543" s="2"/>
      <c r="AB543" s="2"/>
      <c r="AC543" s="2"/>
      <c r="AD543" s="2"/>
      <c r="AE543" s="2"/>
      <c r="AF543" s="2"/>
      <c r="AG543" s="2"/>
      <c r="AH543" s="2"/>
    </row>
    <row r="544" spans="12:34" x14ac:dyDescent="0.2"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5"/>
      <c r="X544" s="2"/>
      <c r="Z544" s="2"/>
      <c r="AA544" s="2"/>
      <c r="AB544" s="2"/>
      <c r="AC544" s="2"/>
      <c r="AD544" s="2"/>
      <c r="AE544" s="2"/>
      <c r="AF544" s="2"/>
      <c r="AG544" s="2"/>
      <c r="AH544" s="2"/>
    </row>
    <row r="545" spans="12:34" x14ac:dyDescent="0.2"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5"/>
      <c r="X545" s="2"/>
      <c r="Z545" s="2"/>
      <c r="AA545" s="2"/>
      <c r="AB545" s="2"/>
      <c r="AC545" s="2"/>
      <c r="AD545" s="2"/>
      <c r="AE545" s="2"/>
      <c r="AF545" s="2"/>
      <c r="AG545" s="2"/>
      <c r="AH545" s="2"/>
    </row>
    <row r="546" spans="12:34" x14ac:dyDescent="0.2"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5"/>
      <c r="X546" s="2"/>
      <c r="Z546" s="2"/>
      <c r="AA546" s="2"/>
      <c r="AB546" s="2"/>
      <c r="AC546" s="2"/>
      <c r="AD546" s="2"/>
      <c r="AE546" s="2"/>
      <c r="AF546" s="2"/>
      <c r="AG546" s="2"/>
      <c r="AH546" s="2"/>
    </row>
    <row r="547" spans="12:34" x14ac:dyDescent="0.2"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5"/>
      <c r="X547" s="2"/>
      <c r="Z547" s="2"/>
      <c r="AA547" s="2"/>
      <c r="AB547" s="2"/>
      <c r="AC547" s="2"/>
      <c r="AD547" s="2"/>
      <c r="AE547" s="2"/>
      <c r="AF547" s="2"/>
      <c r="AG547" s="2"/>
      <c r="AH547" s="2"/>
    </row>
    <row r="548" spans="12:34" x14ac:dyDescent="0.2"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5"/>
      <c r="X548" s="2"/>
      <c r="Z548" s="2"/>
      <c r="AA548" s="2"/>
      <c r="AB548" s="2"/>
      <c r="AC548" s="2"/>
      <c r="AD548" s="2"/>
      <c r="AE548" s="2"/>
      <c r="AF548" s="2"/>
      <c r="AG548" s="2"/>
      <c r="AH548" s="2"/>
    </row>
    <row r="549" spans="12:34" x14ac:dyDescent="0.2"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5"/>
      <c r="X549" s="2"/>
      <c r="Z549" s="2"/>
      <c r="AA549" s="2"/>
      <c r="AB549" s="2"/>
      <c r="AC549" s="2"/>
      <c r="AD549" s="2"/>
      <c r="AE549" s="2"/>
      <c r="AF549" s="2"/>
      <c r="AG549" s="2"/>
      <c r="AH549" s="2"/>
    </row>
    <row r="550" spans="12:34" x14ac:dyDescent="0.2"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5"/>
      <c r="X550" s="2"/>
      <c r="Z550" s="2"/>
      <c r="AA550" s="2"/>
      <c r="AB550" s="2"/>
      <c r="AC550" s="2"/>
      <c r="AD550" s="2"/>
      <c r="AE550" s="2"/>
      <c r="AF550" s="2"/>
      <c r="AG550" s="2"/>
      <c r="AH550" s="2"/>
    </row>
    <row r="551" spans="12:34" x14ac:dyDescent="0.2"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5"/>
      <c r="X551" s="2"/>
      <c r="Z551" s="2"/>
      <c r="AA551" s="2"/>
      <c r="AB551" s="2"/>
      <c r="AC551" s="2"/>
      <c r="AD551" s="2"/>
      <c r="AE551" s="2"/>
      <c r="AF551" s="2"/>
      <c r="AG551" s="2"/>
      <c r="AH551" s="2"/>
    </row>
    <row r="552" spans="12:34" x14ac:dyDescent="0.2"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5"/>
      <c r="X552" s="2"/>
      <c r="Z552" s="2"/>
      <c r="AA552" s="2"/>
      <c r="AB552" s="2"/>
      <c r="AC552" s="2"/>
      <c r="AD552" s="2"/>
      <c r="AE552" s="2"/>
      <c r="AF552" s="2"/>
      <c r="AG552" s="2"/>
      <c r="AH552" s="2"/>
    </row>
    <row r="553" spans="12:34" x14ac:dyDescent="0.2"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5"/>
      <c r="X553" s="2"/>
      <c r="Z553" s="2"/>
      <c r="AA553" s="2"/>
      <c r="AB553" s="2"/>
      <c r="AC553" s="2"/>
      <c r="AD553" s="2"/>
      <c r="AE553" s="2"/>
      <c r="AF553" s="2"/>
      <c r="AG553" s="2"/>
      <c r="AH553" s="2"/>
    </row>
    <row r="554" spans="12:34" x14ac:dyDescent="0.2"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5"/>
      <c r="X554" s="2"/>
      <c r="Z554" s="2"/>
      <c r="AA554" s="2"/>
      <c r="AB554" s="2"/>
      <c r="AC554" s="2"/>
      <c r="AD554" s="2"/>
      <c r="AE554" s="2"/>
      <c r="AF554" s="2"/>
      <c r="AG554" s="2"/>
      <c r="AH554" s="2"/>
    </row>
    <row r="555" spans="12:34" x14ac:dyDescent="0.2"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5"/>
      <c r="X555" s="2"/>
      <c r="Z555" s="2"/>
      <c r="AA555" s="2"/>
      <c r="AB555" s="2"/>
      <c r="AC555" s="2"/>
      <c r="AD555" s="2"/>
      <c r="AE555" s="2"/>
      <c r="AF555" s="2"/>
      <c r="AG555" s="2"/>
      <c r="AH555" s="2"/>
    </row>
    <row r="556" spans="12:34" x14ac:dyDescent="0.2"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5"/>
      <c r="X556" s="2"/>
      <c r="Z556" s="2"/>
      <c r="AA556" s="2"/>
      <c r="AB556" s="2"/>
      <c r="AC556" s="2"/>
      <c r="AD556" s="2"/>
      <c r="AE556" s="2"/>
      <c r="AF556" s="2"/>
      <c r="AG556" s="2"/>
      <c r="AH556" s="2"/>
    </row>
    <row r="557" spans="12:34" x14ac:dyDescent="0.2"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5"/>
      <c r="X557" s="2"/>
      <c r="Z557" s="2"/>
      <c r="AA557" s="2"/>
      <c r="AB557" s="2"/>
      <c r="AC557" s="2"/>
      <c r="AD557" s="2"/>
      <c r="AE557" s="2"/>
      <c r="AF557" s="2"/>
      <c r="AG557" s="2"/>
      <c r="AH557" s="2"/>
    </row>
    <row r="558" spans="12:34" x14ac:dyDescent="0.2"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5"/>
      <c r="X558" s="2"/>
      <c r="Z558" s="2"/>
      <c r="AA558" s="2"/>
      <c r="AB558" s="2"/>
      <c r="AC558" s="2"/>
      <c r="AD558" s="2"/>
      <c r="AE558" s="2"/>
      <c r="AF558" s="2"/>
      <c r="AG558" s="2"/>
      <c r="AH558" s="2"/>
    </row>
    <row r="559" spans="12:34" x14ac:dyDescent="0.2"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5"/>
      <c r="X559" s="2"/>
      <c r="Z559" s="2"/>
      <c r="AA559" s="2"/>
      <c r="AB559" s="2"/>
      <c r="AC559" s="2"/>
      <c r="AD559" s="2"/>
      <c r="AE559" s="2"/>
      <c r="AF559" s="2"/>
      <c r="AG559" s="2"/>
      <c r="AH559" s="2"/>
    </row>
    <row r="560" spans="12:34" x14ac:dyDescent="0.2"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5"/>
      <c r="X560" s="2"/>
      <c r="Z560" s="2"/>
      <c r="AA560" s="2"/>
      <c r="AB560" s="2"/>
      <c r="AC560" s="2"/>
      <c r="AD560" s="2"/>
      <c r="AE560" s="2"/>
      <c r="AF560" s="2"/>
      <c r="AG560" s="2"/>
      <c r="AH560" s="2"/>
    </row>
    <row r="561" spans="12:34" x14ac:dyDescent="0.2"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5"/>
      <c r="X561" s="2"/>
      <c r="Z561" s="2"/>
      <c r="AA561" s="2"/>
      <c r="AB561" s="2"/>
      <c r="AC561" s="2"/>
      <c r="AD561" s="2"/>
      <c r="AE561" s="2"/>
      <c r="AF561" s="2"/>
      <c r="AG561" s="2"/>
      <c r="AH561" s="2"/>
    </row>
    <row r="562" spans="12:34" x14ac:dyDescent="0.2"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5"/>
      <c r="X562" s="2"/>
      <c r="Z562" s="2"/>
      <c r="AA562" s="2"/>
      <c r="AB562" s="2"/>
      <c r="AC562" s="2"/>
      <c r="AD562" s="2"/>
      <c r="AE562" s="2"/>
      <c r="AF562" s="2"/>
      <c r="AG562" s="2"/>
      <c r="AH562" s="2"/>
    </row>
    <row r="563" spans="12:34" x14ac:dyDescent="0.2"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5"/>
      <c r="X563" s="2"/>
      <c r="Z563" s="2"/>
      <c r="AA563" s="2"/>
      <c r="AB563" s="2"/>
      <c r="AC563" s="2"/>
      <c r="AD563" s="2"/>
      <c r="AE563" s="2"/>
      <c r="AF563" s="2"/>
      <c r="AG563" s="2"/>
      <c r="AH563" s="2"/>
    </row>
    <row r="564" spans="12:34" x14ac:dyDescent="0.2"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5"/>
      <c r="X564" s="2"/>
      <c r="Z564" s="2"/>
      <c r="AA564" s="2"/>
      <c r="AB564" s="2"/>
      <c r="AC564" s="2"/>
      <c r="AD564" s="2"/>
      <c r="AE564" s="2"/>
      <c r="AF564" s="2"/>
      <c r="AG564" s="2"/>
      <c r="AH564" s="2"/>
    </row>
    <row r="565" spans="12:34" x14ac:dyDescent="0.2"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5"/>
      <c r="X565" s="2"/>
      <c r="Z565" s="2"/>
      <c r="AA565" s="2"/>
      <c r="AB565" s="2"/>
      <c r="AC565" s="2"/>
      <c r="AD565" s="2"/>
      <c r="AE565" s="2"/>
      <c r="AF565" s="2"/>
      <c r="AG565" s="2"/>
      <c r="AH565" s="2"/>
    </row>
    <row r="566" spans="12:34" x14ac:dyDescent="0.2"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5"/>
      <c r="X566" s="2"/>
      <c r="Z566" s="2"/>
      <c r="AA566" s="2"/>
      <c r="AB566" s="2"/>
      <c r="AC566" s="2"/>
      <c r="AD566" s="2"/>
      <c r="AE566" s="2"/>
      <c r="AF566" s="2"/>
      <c r="AG566" s="2"/>
      <c r="AH566" s="2"/>
    </row>
    <row r="567" spans="12:34" x14ac:dyDescent="0.2"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5"/>
      <c r="X567" s="2"/>
      <c r="Z567" s="2"/>
      <c r="AA567" s="2"/>
      <c r="AB567" s="2"/>
      <c r="AC567" s="2"/>
      <c r="AD567" s="2"/>
      <c r="AE567" s="2"/>
      <c r="AF567" s="2"/>
      <c r="AG567" s="2"/>
      <c r="AH567" s="2"/>
    </row>
    <row r="568" spans="12:34" x14ac:dyDescent="0.2"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5"/>
      <c r="X568" s="2"/>
      <c r="Z568" s="2"/>
      <c r="AA568" s="2"/>
      <c r="AB568" s="2"/>
      <c r="AC568" s="2"/>
      <c r="AD568" s="2"/>
      <c r="AE568" s="2"/>
      <c r="AF568" s="2"/>
      <c r="AG568" s="2"/>
      <c r="AH568" s="2"/>
    </row>
    <row r="569" spans="12:34" x14ac:dyDescent="0.2"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5"/>
      <c r="X569" s="2"/>
      <c r="Z569" s="2"/>
      <c r="AA569" s="2"/>
      <c r="AB569" s="2"/>
      <c r="AC569" s="2"/>
      <c r="AD569" s="2"/>
      <c r="AE569" s="2"/>
      <c r="AF569" s="2"/>
      <c r="AG569" s="2"/>
      <c r="AH569" s="2"/>
    </row>
    <row r="570" spans="12:34" x14ac:dyDescent="0.2"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5"/>
      <c r="X570" s="2"/>
      <c r="Z570" s="2"/>
      <c r="AA570" s="2"/>
      <c r="AB570" s="2"/>
      <c r="AC570" s="2"/>
      <c r="AD570" s="2"/>
      <c r="AE570" s="2"/>
      <c r="AF570" s="2"/>
      <c r="AG570" s="2"/>
      <c r="AH570" s="2"/>
    </row>
    <row r="571" spans="12:34" x14ac:dyDescent="0.2"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5"/>
      <c r="X571" s="2"/>
      <c r="Z571" s="2"/>
      <c r="AA571" s="2"/>
      <c r="AB571" s="2"/>
      <c r="AC571" s="2"/>
      <c r="AD571" s="2"/>
      <c r="AE571" s="2"/>
      <c r="AF571" s="2"/>
      <c r="AG571" s="2"/>
      <c r="AH571" s="2"/>
    </row>
    <row r="572" spans="12:34" x14ac:dyDescent="0.2"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5"/>
      <c r="X572" s="2"/>
      <c r="Z572" s="2"/>
      <c r="AA572" s="2"/>
      <c r="AB572" s="2"/>
      <c r="AC572" s="2"/>
      <c r="AD572" s="2"/>
      <c r="AE572" s="2"/>
      <c r="AF572" s="2"/>
      <c r="AG572" s="2"/>
      <c r="AH572" s="2"/>
    </row>
    <row r="573" spans="12:34" x14ac:dyDescent="0.2"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5"/>
      <c r="X573" s="2"/>
      <c r="Z573" s="2"/>
      <c r="AA573" s="2"/>
      <c r="AB573" s="2"/>
      <c r="AC573" s="2"/>
      <c r="AD573" s="2"/>
      <c r="AE573" s="2"/>
      <c r="AF573" s="2"/>
      <c r="AG573" s="2"/>
      <c r="AH573" s="2"/>
    </row>
    <row r="574" spans="12:34" x14ac:dyDescent="0.2"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5"/>
      <c r="X574" s="2"/>
      <c r="Z574" s="2"/>
      <c r="AA574" s="2"/>
      <c r="AB574" s="2"/>
      <c r="AC574" s="2"/>
      <c r="AD574" s="2"/>
      <c r="AE574" s="2"/>
      <c r="AF574" s="2"/>
      <c r="AG574" s="2"/>
      <c r="AH574" s="2"/>
    </row>
    <row r="575" spans="12:34" x14ac:dyDescent="0.2"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5"/>
      <c r="X575" s="2"/>
      <c r="Z575" s="2"/>
      <c r="AA575" s="2"/>
      <c r="AB575" s="2"/>
      <c r="AC575" s="2"/>
      <c r="AD575" s="2"/>
      <c r="AE575" s="2"/>
      <c r="AF575" s="2"/>
      <c r="AG575" s="2"/>
      <c r="AH575" s="2"/>
    </row>
    <row r="576" spans="12:34" x14ac:dyDescent="0.2"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5"/>
      <c r="X576" s="2"/>
      <c r="Z576" s="2"/>
      <c r="AA576" s="2"/>
      <c r="AB576" s="2"/>
      <c r="AC576" s="2"/>
      <c r="AD576" s="2"/>
      <c r="AE576" s="2"/>
      <c r="AF576" s="2"/>
      <c r="AG576" s="2"/>
      <c r="AH576" s="2"/>
    </row>
    <row r="577" spans="12:34" x14ac:dyDescent="0.2"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5"/>
      <c r="X577" s="2"/>
      <c r="Z577" s="2"/>
      <c r="AA577" s="2"/>
      <c r="AB577" s="2"/>
      <c r="AC577" s="2"/>
      <c r="AD577" s="2"/>
      <c r="AE577" s="2"/>
      <c r="AF577" s="2"/>
      <c r="AG577" s="2"/>
      <c r="AH577" s="2"/>
    </row>
    <row r="578" spans="12:34" x14ac:dyDescent="0.2"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5"/>
      <c r="X578" s="2"/>
      <c r="Z578" s="2"/>
      <c r="AA578" s="2"/>
      <c r="AB578" s="2"/>
      <c r="AC578" s="2"/>
      <c r="AD578" s="2"/>
      <c r="AE578" s="2"/>
      <c r="AF578" s="2"/>
      <c r="AG578" s="2"/>
      <c r="AH578" s="2"/>
    </row>
    <row r="579" spans="12:34" x14ac:dyDescent="0.2"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5"/>
      <c r="X579" s="2"/>
      <c r="Z579" s="2"/>
      <c r="AA579" s="2"/>
      <c r="AB579" s="2"/>
      <c r="AC579" s="2"/>
      <c r="AD579" s="2"/>
      <c r="AE579" s="2"/>
      <c r="AF579" s="2"/>
      <c r="AG579" s="2"/>
      <c r="AH579" s="2"/>
    </row>
    <row r="580" spans="12:34" x14ac:dyDescent="0.2"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5"/>
      <c r="X580" s="2"/>
      <c r="Z580" s="2"/>
      <c r="AA580" s="2"/>
      <c r="AB580" s="2"/>
      <c r="AC580" s="2"/>
      <c r="AD580" s="2"/>
      <c r="AE580" s="2"/>
      <c r="AF580" s="2"/>
      <c r="AG580" s="2"/>
      <c r="AH580" s="2"/>
    </row>
    <row r="581" spans="12:34" x14ac:dyDescent="0.2"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5"/>
      <c r="X581" s="2"/>
      <c r="Z581" s="2"/>
      <c r="AA581" s="2"/>
      <c r="AB581" s="2"/>
      <c r="AC581" s="2"/>
      <c r="AD581" s="2"/>
      <c r="AE581" s="2"/>
      <c r="AF581" s="2"/>
      <c r="AG581" s="2"/>
      <c r="AH581" s="2"/>
    </row>
    <row r="582" spans="12:34" x14ac:dyDescent="0.2"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5"/>
      <c r="X582" s="2"/>
      <c r="Z582" s="2"/>
      <c r="AA582" s="2"/>
      <c r="AB582" s="2"/>
      <c r="AC582" s="2"/>
      <c r="AD582" s="2"/>
      <c r="AE582" s="2"/>
      <c r="AF582" s="2"/>
      <c r="AG582" s="2"/>
      <c r="AH582" s="2"/>
    </row>
    <row r="583" spans="12:34" x14ac:dyDescent="0.2"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5"/>
      <c r="X583" s="2"/>
      <c r="Z583" s="2"/>
      <c r="AA583" s="2"/>
      <c r="AB583" s="2"/>
      <c r="AC583" s="2"/>
      <c r="AD583" s="2"/>
      <c r="AE583" s="2"/>
      <c r="AF583" s="2"/>
      <c r="AG583" s="2"/>
      <c r="AH583" s="2"/>
    </row>
    <row r="584" spans="12:34" x14ac:dyDescent="0.2"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5"/>
      <c r="X584" s="2"/>
      <c r="Z584" s="2"/>
      <c r="AA584" s="2"/>
      <c r="AB584" s="2"/>
      <c r="AC584" s="2"/>
      <c r="AD584" s="2"/>
      <c r="AE584" s="2"/>
      <c r="AF584" s="2"/>
      <c r="AG584" s="2"/>
      <c r="AH584" s="2"/>
    </row>
    <row r="585" spans="12:34" x14ac:dyDescent="0.2"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5"/>
      <c r="X585" s="2"/>
      <c r="Z585" s="2"/>
      <c r="AA585" s="2"/>
      <c r="AB585" s="2"/>
      <c r="AC585" s="2"/>
      <c r="AD585" s="2"/>
      <c r="AE585" s="2"/>
      <c r="AF585" s="2"/>
      <c r="AG585" s="2"/>
      <c r="AH585" s="2"/>
    </row>
    <row r="586" spans="12:34" x14ac:dyDescent="0.2"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5"/>
      <c r="X586" s="2"/>
      <c r="Z586" s="2"/>
      <c r="AA586" s="2"/>
      <c r="AB586" s="2"/>
      <c r="AC586" s="2"/>
      <c r="AD586" s="2"/>
      <c r="AE586" s="2"/>
      <c r="AF586" s="2"/>
      <c r="AG586" s="2"/>
      <c r="AH586" s="2"/>
    </row>
    <row r="587" spans="12:34" x14ac:dyDescent="0.2"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5"/>
      <c r="X587" s="2"/>
      <c r="Z587" s="2"/>
      <c r="AA587" s="2"/>
      <c r="AB587" s="2"/>
      <c r="AC587" s="2"/>
      <c r="AD587" s="2"/>
      <c r="AE587" s="2"/>
      <c r="AF587" s="2"/>
      <c r="AG587" s="2"/>
      <c r="AH587" s="2"/>
    </row>
    <row r="588" spans="12:34" x14ac:dyDescent="0.2"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5"/>
      <c r="X588" s="2"/>
      <c r="Z588" s="2"/>
      <c r="AA588" s="2"/>
      <c r="AB588" s="2"/>
      <c r="AC588" s="2"/>
      <c r="AD588" s="2"/>
      <c r="AE588" s="2"/>
      <c r="AF588" s="2"/>
      <c r="AG588" s="2"/>
      <c r="AH588" s="2"/>
    </row>
    <row r="589" spans="12:34" x14ac:dyDescent="0.2"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5"/>
      <c r="X589" s="2"/>
      <c r="Z589" s="2"/>
      <c r="AA589" s="2"/>
      <c r="AB589" s="2"/>
      <c r="AC589" s="2"/>
      <c r="AD589" s="2"/>
      <c r="AE589" s="2"/>
      <c r="AF589" s="2"/>
      <c r="AG589" s="2"/>
      <c r="AH589" s="2"/>
    </row>
    <row r="590" spans="12:34" x14ac:dyDescent="0.2"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5"/>
      <c r="X590" s="2"/>
      <c r="Z590" s="2"/>
      <c r="AA590" s="2"/>
      <c r="AB590" s="2"/>
      <c r="AC590" s="2"/>
      <c r="AD590" s="2"/>
      <c r="AE590" s="2"/>
      <c r="AF590" s="2"/>
      <c r="AG590" s="2"/>
      <c r="AH590" s="2"/>
    </row>
    <row r="591" spans="12:34" x14ac:dyDescent="0.2"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5"/>
      <c r="X591" s="2"/>
      <c r="Z591" s="2"/>
      <c r="AA591" s="2"/>
      <c r="AB591" s="2"/>
      <c r="AC591" s="2"/>
      <c r="AD591" s="2"/>
      <c r="AE591" s="2"/>
      <c r="AF591" s="2"/>
      <c r="AG591" s="2"/>
      <c r="AH591" s="2"/>
    </row>
    <row r="592" spans="12:34" x14ac:dyDescent="0.2"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5"/>
      <c r="X592" s="2"/>
      <c r="Z592" s="2"/>
      <c r="AA592" s="2"/>
      <c r="AB592" s="2"/>
      <c r="AC592" s="2"/>
      <c r="AD592" s="2"/>
      <c r="AE592" s="2"/>
      <c r="AF592" s="2"/>
      <c r="AG592" s="2"/>
      <c r="AH592" s="2"/>
    </row>
    <row r="593" spans="12:34" x14ac:dyDescent="0.2"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5"/>
      <c r="X593" s="2"/>
      <c r="Z593" s="2"/>
      <c r="AA593" s="2"/>
      <c r="AB593" s="2"/>
      <c r="AC593" s="2"/>
      <c r="AD593" s="2"/>
      <c r="AE593" s="2"/>
      <c r="AF593" s="2"/>
      <c r="AG593" s="2"/>
      <c r="AH593" s="2"/>
    </row>
    <row r="594" spans="12:34" x14ac:dyDescent="0.2"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5"/>
      <c r="X594" s="2"/>
      <c r="Z594" s="2"/>
      <c r="AA594" s="2"/>
      <c r="AB594" s="2"/>
      <c r="AC594" s="2"/>
      <c r="AD594" s="2"/>
      <c r="AE594" s="2"/>
      <c r="AF594" s="2"/>
      <c r="AG594" s="2"/>
      <c r="AH594" s="2"/>
    </row>
    <row r="595" spans="12:34" x14ac:dyDescent="0.2"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5"/>
      <c r="X595" s="2"/>
      <c r="Z595" s="2"/>
      <c r="AA595" s="2"/>
      <c r="AB595" s="2"/>
      <c r="AC595" s="2"/>
      <c r="AD595" s="2"/>
      <c r="AE595" s="2"/>
      <c r="AF595" s="2"/>
      <c r="AG595" s="2"/>
      <c r="AH595" s="2"/>
    </row>
    <row r="596" spans="12:34" x14ac:dyDescent="0.2"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5"/>
      <c r="X596" s="2"/>
      <c r="Z596" s="2"/>
      <c r="AA596" s="2"/>
      <c r="AB596" s="2"/>
      <c r="AC596" s="2"/>
      <c r="AD596" s="2"/>
      <c r="AE596" s="2"/>
      <c r="AF596" s="2"/>
      <c r="AG596" s="2"/>
      <c r="AH596" s="2"/>
    </row>
    <row r="597" spans="12:34" x14ac:dyDescent="0.2"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5"/>
      <c r="X597" s="2"/>
      <c r="Z597" s="2"/>
      <c r="AA597" s="2"/>
      <c r="AB597" s="2"/>
      <c r="AC597" s="2"/>
      <c r="AD597" s="2"/>
      <c r="AE597" s="2"/>
      <c r="AF597" s="2"/>
      <c r="AG597" s="2"/>
      <c r="AH597" s="2"/>
    </row>
    <row r="598" spans="12:34" x14ac:dyDescent="0.2"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5"/>
      <c r="X598" s="2"/>
      <c r="Z598" s="2"/>
      <c r="AA598" s="2"/>
      <c r="AB598" s="2"/>
      <c r="AC598" s="2"/>
      <c r="AD598" s="2"/>
      <c r="AE598" s="2"/>
      <c r="AF598" s="2"/>
      <c r="AG598" s="2"/>
      <c r="AH598" s="2"/>
    </row>
    <row r="599" spans="12:34" x14ac:dyDescent="0.2"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5"/>
      <c r="X599" s="2"/>
      <c r="Z599" s="2"/>
      <c r="AA599" s="2"/>
      <c r="AB599" s="2"/>
      <c r="AC599" s="2"/>
      <c r="AD599" s="2"/>
      <c r="AE599" s="2"/>
      <c r="AF599" s="2"/>
      <c r="AG599" s="2"/>
      <c r="AH599" s="2"/>
    </row>
    <row r="600" spans="12:34" x14ac:dyDescent="0.2"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5"/>
      <c r="X600" s="2"/>
      <c r="Z600" s="2"/>
      <c r="AA600" s="2"/>
      <c r="AB600" s="2"/>
      <c r="AC600" s="2"/>
      <c r="AD600" s="2"/>
      <c r="AE600" s="2"/>
      <c r="AF600" s="2"/>
      <c r="AG600" s="2"/>
      <c r="AH600" s="2"/>
    </row>
    <row r="601" spans="12:34" x14ac:dyDescent="0.2"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5"/>
      <c r="X601" s="2"/>
      <c r="Z601" s="2"/>
      <c r="AA601" s="2"/>
      <c r="AB601" s="2"/>
      <c r="AC601" s="2"/>
      <c r="AD601" s="2"/>
      <c r="AE601" s="2"/>
      <c r="AF601" s="2"/>
      <c r="AG601" s="2"/>
      <c r="AH601" s="2"/>
    </row>
    <row r="602" spans="12:34" x14ac:dyDescent="0.2"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5"/>
      <c r="X602" s="2"/>
      <c r="Z602" s="2"/>
      <c r="AA602" s="2"/>
      <c r="AB602" s="2"/>
      <c r="AC602" s="2"/>
      <c r="AD602" s="2"/>
      <c r="AE602" s="2"/>
      <c r="AF602" s="2"/>
      <c r="AG602" s="2"/>
      <c r="AH602" s="2"/>
    </row>
    <row r="603" spans="12:34" x14ac:dyDescent="0.2"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5"/>
      <c r="X603" s="2"/>
      <c r="Z603" s="2"/>
      <c r="AA603" s="2"/>
      <c r="AB603" s="2"/>
      <c r="AC603" s="2"/>
      <c r="AD603" s="2"/>
      <c r="AE603" s="2"/>
      <c r="AF603" s="2"/>
      <c r="AG603" s="2"/>
      <c r="AH603" s="2"/>
    </row>
    <row r="604" spans="12:34" x14ac:dyDescent="0.2"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5"/>
      <c r="X604" s="2"/>
      <c r="Z604" s="2"/>
      <c r="AA604" s="2"/>
      <c r="AB604" s="2"/>
      <c r="AC604" s="2"/>
      <c r="AD604" s="2"/>
      <c r="AE604" s="2"/>
      <c r="AF604" s="2"/>
      <c r="AG604" s="2"/>
      <c r="AH604" s="2"/>
    </row>
    <row r="605" spans="12:34" x14ac:dyDescent="0.2"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5"/>
      <c r="X605" s="2"/>
      <c r="Z605" s="2"/>
      <c r="AA605" s="2"/>
      <c r="AB605" s="2"/>
      <c r="AC605" s="2"/>
      <c r="AD605" s="2"/>
      <c r="AE605" s="2"/>
      <c r="AF605" s="2"/>
      <c r="AG605" s="2"/>
      <c r="AH605" s="2"/>
    </row>
    <row r="606" spans="12:34" x14ac:dyDescent="0.2"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5"/>
      <c r="X606" s="2"/>
      <c r="Z606" s="2"/>
      <c r="AA606" s="2"/>
      <c r="AB606" s="2"/>
      <c r="AC606" s="2"/>
      <c r="AD606" s="2"/>
      <c r="AE606" s="2"/>
      <c r="AF606" s="2"/>
      <c r="AG606" s="2"/>
      <c r="AH606" s="2"/>
    </row>
    <row r="607" spans="12:34" x14ac:dyDescent="0.2"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5"/>
      <c r="X607" s="2"/>
      <c r="Z607" s="2"/>
      <c r="AA607" s="2"/>
      <c r="AB607" s="2"/>
      <c r="AC607" s="2"/>
      <c r="AD607" s="2"/>
      <c r="AE607" s="2"/>
      <c r="AF607" s="2"/>
      <c r="AG607" s="2"/>
      <c r="AH607" s="2"/>
    </row>
    <row r="608" spans="12:34" x14ac:dyDescent="0.2"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5"/>
      <c r="X608" s="2"/>
      <c r="Z608" s="2"/>
      <c r="AA608" s="2"/>
      <c r="AB608" s="2"/>
      <c r="AC608" s="2"/>
      <c r="AD608" s="2"/>
      <c r="AE608" s="2"/>
      <c r="AF608" s="2"/>
      <c r="AG608" s="2"/>
      <c r="AH608" s="2"/>
    </row>
    <row r="609" spans="12:34" x14ac:dyDescent="0.2"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5"/>
      <c r="X609" s="2"/>
      <c r="Z609" s="2"/>
      <c r="AA609" s="2"/>
      <c r="AB609" s="2"/>
      <c r="AC609" s="2"/>
      <c r="AD609" s="2"/>
      <c r="AE609" s="2"/>
      <c r="AF609" s="2"/>
      <c r="AG609" s="2"/>
      <c r="AH609" s="2"/>
    </row>
    <row r="610" spans="12:34" x14ac:dyDescent="0.2"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5"/>
      <c r="X610" s="2"/>
      <c r="Z610" s="2"/>
      <c r="AA610" s="2"/>
      <c r="AB610" s="2"/>
      <c r="AC610" s="2"/>
      <c r="AD610" s="2"/>
      <c r="AE610" s="2"/>
      <c r="AF610" s="2"/>
      <c r="AG610" s="2"/>
      <c r="AH610" s="2"/>
    </row>
    <row r="611" spans="12:34" x14ac:dyDescent="0.2"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5"/>
      <c r="X611" s="2"/>
      <c r="Z611" s="2"/>
      <c r="AA611" s="2"/>
      <c r="AB611" s="2"/>
      <c r="AC611" s="2"/>
      <c r="AD611" s="2"/>
      <c r="AE611" s="2"/>
      <c r="AF611" s="2"/>
      <c r="AG611" s="2"/>
      <c r="AH611" s="2"/>
    </row>
    <row r="612" spans="12:34" x14ac:dyDescent="0.2"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5"/>
      <c r="X612" s="2"/>
      <c r="Z612" s="2"/>
      <c r="AA612" s="2"/>
      <c r="AB612" s="2"/>
      <c r="AC612" s="2"/>
      <c r="AD612" s="2"/>
      <c r="AE612" s="2"/>
      <c r="AF612" s="2"/>
      <c r="AG612" s="2"/>
      <c r="AH612" s="2"/>
    </row>
    <row r="613" spans="12:34" x14ac:dyDescent="0.2"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5"/>
      <c r="X613" s="2"/>
      <c r="Z613" s="2"/>
      <c r="AA613" s="2"/>
      <c r="AB613" s="2"/>
      <c r="AC613" s="2"/>
      <c r="AD613" s="2"/>
      <c r="AE613" s="2"/>
      <c r="AF613" s="2"/>
      <c r="AG613" s="2"/>
      <c r="AH613" s="2"/>
    </row>
    <row r="614" spans="12:34" x14ac:dyDescent="0.2"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5"/>
      <c r="X614" s="2"/>
      <c r="Z614" s="2"/>
      <c r="AA614" s="2"/>
      <c r="AB614" s="2"/>
      <c r="AC614" s="2"/>
      <c r="AD614" s="2"/>
      <c r="AE614" s="2"/>
      <c r="AF614" s="2"/>
      <c r="AG614" s="2"/>
      <c r="AH614" s="2"/>
    </row>
    <row r="615" spans="12:34" x14ac:dyDescent="0.2"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5"/>
      <c r="X615" s="2"/>
      <c r="Z615" s="2"/>
      <c r="AA615" s="2"/>
      <c r="AB615" s="2"/>
      <c r="AC615" s="2"/>
      <c r="AD615" s="2"/>
      <c r="AE615" s="2"/>
      <c r="AF615" s="2"/>
      <c r="AG615" s="2"/>
      <c r="AH615" s="2"/>
    </row>
    <row r="616" spans="12:34" x14ac:dyDescent="0.2"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5"/>
      <c r="X616" s="2"/>
      <c r="Z616" s="2"/>
      <c r="AA616" s="2"/>
      <c r="AB616" s="2"/>
      <c r="AC616" s="2"/>
      <c r="AD616" s="2"/>
      <c r="AE616" s="2"/>
      <c r="AF616" s="2"/>
      <c r="AG616" s="2"/>
      <c r="AH616" s="2"/>
    </row>
    <row r="617" spans="12:34" x14ac:dyDescent="0.2"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5"/>
      <c r="X617" s="2"/>
      <c r="Z617" s="2"/>
      <c r="AA617" s="2"/>
      <c r="AB617" s="2"/>
      <c r="AC617" s="2"/>
      <c r="AD617" s="2"/>
      <c r="AE617" s="2"/>
      <c r="AF617" s="2"/>
      <c r="AG617" s="2"/>
      <c r="AH617" s="2"/>
    </row>
    <row r="618" spans="12:34" x14ac:dyDescent="0.2"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5"/>
      <c r="X618" s="2"/>
      <c r="Z618" s="2"/>
      <c r="AA618" s="2"/>
      <c r="AB618" s="2"/>
      <c r="AC618" s="2"/>
      <c r="AD618" s="2"/>
      <c r="AE618" s="2"/>
      <c r="AF618" s="2"/>
      <c r="AG618" s="2"/>
      <c r="AH618" s="2"/>
    </row>
    <row r="619" spans="12:34" x14ac:dyDescent="0.2"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5"/>
      <c r="X619" s="2"/>
      <c r="Z619" s="2"/>
      <c r="AA619" s="2"/>
      <c r="AB619" s="2"/>
      <c r="AC619" s="2"/>
      <c r="AD619" s="2"/>
      <c r="AE619" s="2"/>
      <c r="AF619" s="2"/>
      <c r="AG619" s="2"/>
      <c r="AH619" s="2"/>
    </row>
    <row r="620" spans="12:34" x14ac:dyDescent="0.2"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5"/>
      <c r="X620" s="2"/>
      <c r="Z620" s="2"/>
      <c r="AA620" s="2"/>
      <c r="AB620" s="2"/>
      <c r="AC620" s="2"/>
      <c r="AD620" s="2"/>
      <c r="AE620" s="2"/>
      <c r="AF620" s="2"/>
      <c r="AG620" s="2"/>
      <c r="AH620" s="2"/>
    </row>
    <row r="621" spans="12:34" x14ac:dyDescent="0.2"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5"/>
      <c r="X621" s="2"/>
      <c r="Z621" s="2"/>
      <c r="AA621" s="2"/>
      <c r="AB621" s="2"/>
      <c r="AC621" s="2"/>
      <c r="AD621" s="2"/>
      <c r="AE621" s="2"/>
      <c r="AF621" s="2"/>
      <c r="AG621" s="2"/>
      <c r="AH621" s="2"/>
    </row>
    <row r="622" spans="12:34" x14ac:dyDescent="0.2"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5"/>
      <c r="X622" s="2"/>
      <c r="Z622" s="2"/>
      <c r="AA622" s="2"/>
      <c r="AB622" s="2"/>
      <c r="AC622" s="2"/>
      <c r="AD622" s="2"/>
      <c r="AE622" s="2"/>
      <c r="AF622" s="2"/>
      <c r="AG622" s="2"/>
      <c r="AH622" s="2"/>
    </row>
    <row r="623" spans="12:34" x14ac:dyDescent="0.2"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5"/>
      <c r="X623" s="2"/>
      <c r="Z623" s="2"/>
      <c r="AA623" s="2"/>
      <c r="AB623" s="2"/>
      <c r="AC623" s="2"/>
      <c r="AD623" s="2"/>
      <c r="AE623" s="2"/>
      <c r="AF623" s="2"/>
      <c r="AG623" s="2"/>
      <c r="AH623" s="2"/>
    </row>
    <row r="624" spans="12:34" x14ac:dyDescent="0.2"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5"/>
      <c r="X624" s="2"/>
      <c r="Z624" s="2"/>
      <c r="AA624" s="2"/>
      <c r="AB624" s="2"/>
      <c r="AC624" s="2"/>
      <c r="AD624" s="2"/>
      <c r="AE624" s="2"/>
      <c r="AF624" s="2"/>
      <c r="AG624" s="2"/>
      <c r="AH624" s="2"/>
    </row>
    <row r="625" spans="12:34" x14ac:dyDescent="0.2"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5"/>
      <c r="X625" s="2"/>
      <c r="Z625" s="2"/>
      <c r="AA625" s="2"/>
      <c r="AB625" s="2"/>
      <c r="AC625" s="2"/>
      <c r="AD625" s="2"/>
      <c r="AE625" s="2"/>
      <c r="AF625" s="2"/>
      <c r="AG625" s="2"/>
      <c r="AH625" s="2"/>
    </row>
    <row r="626" spans="12:34" x14ac:dyDescent="0.2"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5"/>
      <c r="X626" s="2"/>
      <c r="Z626" s="2"/>
      <c r="AA626" s="2"/>
      <c r="AB626" s="2"/>
      <c r="AC626" s="2"/>
      <c r="AD626" s="2"/>
      <c r="AE626" s="2"/>
      <c r="AF626" s="2"/>
      <c r="AG626" s="2"/>
      <c r="AH626" s="2"/>
    </row>
    <row r="627" spans="12:34" x14ac:dyDescent="0.2"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5"/>
      <c r="X627" s="2"/>
      <c r="Z627" s="2"/>
      <c r="AA627" s="2"/>
      <c r="AB627" s="2"/>
      <c r="AC627" s="2"/>
      <c r="AD627" s="2"/>
      <c r="AE627" s="2"/>
      <c r="AF627" s="2"/>
      <c r="AG627" s="2"/>
      <c r="AH627" s="2"/>
    </row>
    <row r="628" spans="12:34" x14ac:dyDescent="0.2"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5"/>
      <c r="X628" s="2"/>
      <c r="Z628" s="2"/>
      <c r="AA628" s="2"/>
      <c r="AB628" s="2"/>
      <c r="AC628" s="2"/>
      <c r="AD628" s="2"/>
      <c r="AE628" s="2"/>
      <c r="AF628" s="2"/>
      <c r="AG628" s="2"/>
      <c r="AH628" s="2"/>
    </row>
    <row r="629" spans="12:34" x14ac:dyDescent="0.2"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5"/>
      <c r="X629" s="2"/>
      <c r="Z629" s="2"/>
      <c r="AA629" s="2"/>
      <c r="AB629" s="2"/>
      <c r="AC629" s="2"/>
      <c r="AD629" s="2"/>
      <c r="AE629" s="2"/>
      <c r="AF629" s="2"/>
      <c r="AG629" s="2"/>
      <c r="AH629" s="2"/>
    </row>
    <row r="630" spans="12:34" x14ac:dyDescent="0.2"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5"/>
      <c r="X630" s="2"/>
      <c r="Z630" s="2"/>
      <c r="AA630" s="2"/>
      <c r="AB630" s="2"/>
      <c r="AC630" s="2"/>
      <c r="AD630" s="2"/>
      <c r="AE630" s="2"/>
      <c r="AF630" s="2"/>
      <c r="AG630" s="2"/>
      <c r="AH630" s="2"/>
    </row>
    <row r="631" spans="12:34" x14ac:dyDescent="0.2"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5"/>
      <c r="X631" s="2"/>
      <c r="Z631" s="2"/>
      <c r="AA631" s="2"/>
      <c r="AB631" s="2"/>
      <c r="AC631" s="2"/>
      <c r="AD631" s="2"/>
      <c r="AE631" s="2"/>
      <c r="AF631" s="2"/>
      <c r="AG631" s="2"/>
      <c r="AH631" s="2"/>
    </row>
    <row r="632" spans="12:34" x14ac:dyDescent="0.2"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5"/>
      <c r="X632" s="2"/>
      <c r="Z632" s="2"/>
      <c r="AA632" s="2"/>
      <c r="AB632" s="2"/>
      <c r="AC632" s="2"/>
      <c r="AD632" s="2"/>
      <c r="AE632" s="2"/>
      <c r="AF632" s="2"/>
      <c r="AG632" s="2"/>
      <c r="AH632" s="2"/>
    </row>
    <row r="633" spans="12:34" x14ac:dyDescent="0.2"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5"/>
      <c r="X633" s="2"/>
      <c r="Z633" s="2"/>
      <c r="AA633" s="2"/>
      <c r="AB633" s="2"/>
      <c r="AC633" s="2"/>
      <c r="AD633" s="2"/>
      <c r="AE633" s="2"/>
      <c r="AF633" s="2"/>
      <c r="AG633" s="2"/>
      <c r="AH633" s="2"/>
    </row>
    <row r="634" spans="12:34" x14ac:dyDescent="0.2"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5"/>
      <c r="X634" s="2"/>
      <c r="Z634" s="2"/>
      <c r="AA634" s="2"/>
      <c r="AB634" s="2"/>
      <c r="AC634" s="2"/>
      <c r="AD634" s="2"/>
      <c r="AE634" s="2"/>
      <c r="AF634" s="2"/>
      <c r="AG634" s="2"/>
      <c r="AH634" s="2"/>
    </row>
    <row r="635" spans="12:34" x14ac:dyDescent="0.2"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5"/>
      <c r="X635" s="2"/>
      <c r="Z635" s="2"/>
      <c r="AA635" s="2"/>
      <c r="AB635" s="2"/>
      <c r="AC635" s="2"/>
      <c r="AD635" s="2"/>
      <c r="AE635" s="2"/>
      <c r="AF635" s="2"/>
      <c r="AG635" s="2"/>
      <c r="AH635" s="2"/>
    </row>
    <row r="636" spans="12:34" x14ac:dyDescent="0.2"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5"/>
      <c r="X636" s="2"/>
      <c r="Z636" s="2"/>
      <c r="AA636" s="2"/>
      <c r="AB636" s="2"/>
      <c r="AC636" s="2"/>
      <c r="AD636" s="2"/>
      <c r="AE636" s="2"/>
      <c r="AF636" s="2"/>
      <c r="AG636" s="2"/>
      <c r="AH636" s="2"/>
    </row>
    <row r="637" spans="12:34" x14ac:dyDescent="0.2"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5"/>
      <c r="X637" s="2"/>
      <c r="Z637" s="2"/>
      <c r="AA637" s="2"/>
      <c r="AB637" s="2"/>
      <c r="AC637" s="2"/>
      <c r="AD637" s="2"/>
      <c r="AE637" s="2"/>
      <c r="AF637" s="2"/>
      <c r="AG637" s="2"/>
      <c r="AH637" s="2"/>
    </row>
    <row r="638" spans="12:34" x14ac:dyDescent="0.2"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5"/>
      <c r="X638" s="2"/>
      <c r="Z638" s="2"/>
      <c r="AA638" s="2"/>
      <c r="AB638" s="2"/>
      <c r="AC638" s="2"/>
      <c r="AD638" s="2"/>
      <c r="AE638" s="2"/>
      <c r="AF638" s="2"/>
      <c r="AG638" s="2"/>
      <c r="AH638" s="2"/>
    </row>
    <row r="639" spans="12:34" x14ac:dyDescent="0.2"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5"/>
      <c r="X639" s="2"/>
      <c r="Z639" s="2"/>
      <c r="AA639" s="2"/>
      <c r="AB639" s="2"/>
      <c r="AC639" s="2"/>
      <c r="AD639" s="2"/>
      <c r="AE639" s="2"/>
      <c r="AF639" s="2"/>
      <c r="AG639" s="2"/>
      <c r="AH639" s="2"/>
    </row>
    <row r="640" spans="12:34" x14ac:dyDescent="0.2"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5"/>
      <c r="X640" s="2"/>
      <c r="Z640" s="2"/>
      <c r="AA640" s="2"/>
      <c r="AB640" s="2"/>
      <c r="AC640" s="2"/>
      <c r="AD640" s="2"/>
      <c r="AE640" s="2"/>
      <c r="AF640" s="2"/>
      <c r="AG640" s="2"/>
      <c r="AH640" s="2"/>
    </row>
    <row r="641" spans="12:34" x14ac:dyDescent="0.2"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5"/>
      <c r="X641" s="2"/>
      <c r="Z641" s="2"/>
      <c r="AA641" s="2"/>
      <c r="AB641" s="2"/>
      <c r="AC641" s="2"/>
      <c r="AD641" s="2"/>
      <c r="AE641" s="2"/>
      <c r="AF641" s="2"/>
      <c r="AG641" s="2"/>
      <c r="AH641" s="2"/>
    </row>
    <row r="642" spans="12:34" x14ac:dyDescent="0.2"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5"/>
      <c r="X642" s="2"/>
      <c r="Z642" s="2"/>
      <c r="AA642" s="2"/>
      <c r="AB642" s="2"/>
      <c r="AC642" s="2"/>
      <c r="AD642" s="2"/>
      <c r="AE642" s="2"/>
      <c r="AF642" s="2"/>
      <c r="AG642" s="2"/>
      <c r="AH642" s="2"/>
    </row>
    <row r="643" spans="12:34" x14ac:dyDescent="0.2"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5"/>
      <c r="X643" s="2"/>
      <c r="Z643" s="2"/>
      <c r="AA643" s="2"/>
      <c r="AB643" s="2"/>
      <c r="AC643" s="2"/>
      <c r="AD643" s="2"/>
      <c r="AE643" s="2"/>
      <c r="AF643" s="2"/>
      <c r="AG643" s="2"/>
      <c r="AH643" s="2"/>
    </row>
    <row r="644" spans="12:34" x14ac:dyDescent="0.2"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5"/>
      <c r="X644" s="2"/>
      <c r="Z644" s="2"/>
      <c r="AA644" s="2"/>
      <c r="AB644" s="2"/>
      <c r="AC644" s="2"/>
      <c r="AD644" s="2"/>
      <c r="AE644" s="2"/>
      <c r="AF644" s="2"/>
      <c r="AG644" s="2"/>
      <c r="AH644" s="2"/>
    </row>
    <row r="645" spans="12:34" x14ac:dyDescent="0.2"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5"/>
      <c r="X645" s="2"/>
      <c r="Z645" s="2"/>
      <c r="AA645" s="2"/>
      <c r="AB645" s="2"/>
      <c r="AC645" s="2"/>
      <c r="AD645" s="2"/>
      <c r="AE645" s="2"/>
      <c r="AF645" s="2"/>
      <c r="AG645" s="2"/>
      <c r="AH645" s="2"/>
    </row>
    <row r="646" spans="12:34" x14ac:dyDescent="0.2"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5"/>
      <c r="X646" s="2"/>
      <c r="Z646" s="2"/>
      <c r="AA646" s="2"/>
      <c r="AB646" s="2"/>
      <c r="AC646" s="2"/>
      <c r="AD646" s="2"/>
      <c r="AE646" s="2"/>
      <c r="AF646" s="2"/>
      <c r="AG646" s="2"/>
      <c r="AH646" s="2"/>
    </row>
    <row r="647" spans="12:34" x14ac:dyDescent="0.2"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5"/>
      <c r="X647" s="2"/>
      <c r="Z647" s="2"/>
      <c r="AA647" s="2"/>
      <c r="AB647" s="2"/>
      <c r="AC647" s="2"/>
      <c r="AD647" s="2"/>
      <c r="AE647" s="2"/>
      <c r="AF647" s="2"/>
      <c r="AG647" s="2"/>
      <c r="AH647" s="2"/>
    </row>
    <row r="648" spans="12:34" x14ac:dyDescent="0.2"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5"/>
      <c r="X648" s="2"/>
      <c r="Z648" s="2"/>
      <c r="AA648" s="2"/>
      <c r="AB648" s="2"/>
      <c r="AC648" s="2"/>
      <c r="AD648" s="2"/>
      <c r="AE648" s="2"/>
      <c r="AF648" s="2"/>
      <c r="AG648" s="2"/>
      <c r="AH648" s="2"/>
    </row>
    <row r="649" spans="12:34" x14ac:dyDescent="0.2"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5"/>
      <c r="X649" s="2"/>
      <c r="Z649" s="2"/>
      <c r="AA649" s="2"/>
      <c r="AB649" s="2"/>
      <c r="AC649" s="2"/>
      <c r="AD649" s="2"/>
      <c r="AE649" s="2"/>
      <c r="AF649" s="2"/>
      <c r="AG649" s="2"/>
      <c r="AH649" s="2"/>
    </row>
    <row r="650" spans="12:34" x14ac:dyDescent="0.2"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5"/>
      <c r="X650" s="2"/>
      <c r="Z650" s="2"/>
      <c r="AA650" s="2"/>
      <c r="AB650" s="2"/>
      <c r="AC650" s="2"/>
      <c r="AD650" s="2"/>
      <c r="AE650" s="2"/>
      <c r="AF650" s="2"/>
      <c r="AG650" s="2"/>
      <c r="AH650" s="2"/>
    </row>
    <row r="651" spans="12:34" x14ac:dyDescent="0.2"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5"/>
      <c r="X651" s="2"/>
      <c r="Z651" s="2"/>
      <c r="AA651" s="2"/>
      <c r="AB651" s="2"/>
      <c r="AC651" s="2"/>
      <c r="AD651" s="2"/>
      <c r="AE651" s="2"/>
      <c r="AF651" s="2"/>
      <c r="AG651" s="2"/>
      <c r="AH651" s="2"/>
    </row>
    <row r="652" spans="12:34" x14ac:dyDescent="0.2"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5"/>
      <c r="X652" s="2"/>
      <c r="Z652" s="2"/>
      <c r="AA652" s="2"/>
      <c r="AB652" s="2"/>
      <c r="AC652" s="2"/>
      <c r="AD652" s="2"/>
      <c r="AE652" s="2"/>
      <c r="AF652" s="2"/>
      <c r="AG652" s="2"/>
      <c r="AH652" s="2"/>
    </row>
    <row r="653" spans="12:34" x14ac:dyDescent="0.2"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5"/>
      <c r="X653" s="2"/>
      <c r="Z653" s="2"/>
      <c r="AA653" s="2"/>
      <c r="AB653" s="2"/>
      <c r="AC653" s="2"/>
      <c r="AD653" s="2"/>
      <c r="AE653" s="2"/>
      <c r="AF653" s="2"/>
      <c r="AG653" s="2"/>
      <c r="AH653" s="2"/>
    </row>
    <row r="654" spans="12:34" x14ac:dyDescent="0.2"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5"/>
      <c r="X654" s="2"/>
      <c r="Z654" s="2"/>
      <c r="AA654" s="2"/>
      <c r="AB654" s="2"/>
      <c r="AC654" s="2"/>
      <c r="AD654" s="2"/>
      <c r="AE654" s="2"/>
      <c r="AF654" s="2"/>
      <c r="AG654" s="2"/>
      <c r="AH654" s="2"/>
    </row>
    <row r="655" spans="12:34" x14ac:dyDescent="0.2"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5"/>
      <c r="X655" s="2"/>
      <c r="Z655" s="2"/>
      <c r="AA655" s="2"/>
      <c r="AB655" s="2"/>
      <c r="AC655" s="2"/>
      <c r="AD655" s="2"/>
      <c r="AE655" s="2"/>
      <c r="AF655" s="2"/>
      <c r="AG655" s="2"/>
      <c r="AH655" s="2"/>
    </row>
    <row r="656" spans="12:34" x14ac:dyDescent="0.2"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5"/>
      <c r="X656" s="2"/>
      <c r="Z656" s="2"/>
      <c r="AA656" s="2"/>
      <c r="AB656" s="2"/>
      <c r="AC656" s="2"/>
      <c r="AD656" s="2"/>
      <c r="AE656" s="2"/>
      <c r="AF656" s="2"/>
      <c r="AG656" s="2"/>
      <c r="AH656" s="2"/>
    </row>
    <row r="657" spans="12:34" x14ac:dyDescent="0.2"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5"/>
      <c r="X657" s="2"/>
      <c r="Z657" s="2"/>
      <c r="AA657" s="2"/>
      <c r="AB657" s="2"/>
      <c r="AC657" s="2"/>
      <c r="AD657" s="2"/>
      <c r="AE657" s="2"/>
      <c r="AF657" s="2"/>
      <c r="AG657" s="2"/>
      <c r="AH657" s="2"/>
    </row>
    <row r="658" spans="12:34" x14ac:dyDescent="0.2"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5"/>
      <c r="X658" s="2"/>
      <c r="Z658" s="2"/>
      <c r="AA658" s="2"/>
      <c r="AB658" s="2"/>
      <c r="AC658" s="2"/>
      <c r="AD658" s="2"/>
      <c r="AE658" s="2"/>
      <c r="AF658" s="2"/>
      <c r="AG658" s="2"/>
      <c r="AH658" s="2"/>
    </row>
    <row r="659" spans="12:34" x14ac:dyDescent="0.2"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5"/>
      <c r="X659" s="2"/>
      <c r="Z659" s="2"/>
      <c r="AA659" s="2"/>
      <c r="AB659" s="2"/>
      <c r="AC659" s="2"/>
      <c r="AD659" s="2"/>
      <c r="AE659" s="2"/>
      <c r="AF659" s="2"/>
      <c r="AG659" s="2"/>
      <c r="AH659" s="2"/>
    </row>
    <row r="660" spans="12:34" x14ac:dyDescent="0.2"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5"/>
      <c r="X660" s="2"/>
      <c r="Z660" s="2"/>
      <c r="AA660" s="2"/>
      <c r="AB660" s="2"/>
      <c r="AC660" s="2"/>
      <c r="AD660" s="2"/>
      <c r="AE660" s="2"/>
      <c r="AF660" s="2"/>
      <c r="AG660" s="2"/>
      <c r="AH660" s="2"/>
    </row>
    <row r="661" spans="12:34" x14ac:dyDescent="0.2"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5"/>
      <c r="X661" s="2"/>
      <c r="Z661" s="2"/>
      <c r="AA661" s="2"/>
      <c r="AB661" s="2"/>
      <c r="AC661" s="2"/>
      <c r="AD661" s="2"/>
      <c r="AE661" s="2"/>
      <c r="AF661" s="2"/>
      <c r="AG661" s="2"/>
      <c r="AH661" s="2"/>
    </row>
    <row r="662" spans="12:34" x14ac:dyDescent="0.2"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5"/>
      <c r="X662" s="2"/>
      <c r="Z662" s="2"/>
      <c r="AA662" s="2"/>
      <c r="AB662" s="2"/>
      <c r="AC662" s="2"/>
      <c r="AD662" s="2"/>
      <c r="AE662" s="2"/>
      <c r="AF662" s="2"/>
      <c r="AG662" s="2"/>
      <c r="AH662" s="2"/>
    </row>
    <row r="663" spans="12:34" x14ac:dyDescent="0.2"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5"/>
      <c r="X663" s="2"/>
      <c r="Z663" s="2"/>
      <c r="AA663" s="2"/>
      <c r="AB663" s="2"/>
      <c r="AC663" s="2"/>
      <c r="AD663" s="2"/>
      <c r="AE663" s="2"/>
      <c r="AF663" s="2"/>
      <c r="AG663" s="2"/>
      <c r="AH663" s="2"/>
    </row>
    <row r="664" spans="12:34" x14ac:dyDescent="0.2"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5"/>
      <c r="X664" s="2"/>
      <c r="Z664" s="2"/>
      <c r="AA664" s="2"/>
      <c r="AB664" s="2"/>
      <c r="AC664" s="2"/>
      <c r="AD664" s="2"/>
      <c r="AE664" s="2"/>
      <c r="AF664" s="2"/>
      <c r="AG664" s="2"/>
      <c r="AH664" s="2"/>
    </row>
    <row r="665" spans="12:34" x14ac:dyDescent="0.2"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5"/>
      <c r="X665" s="2"/>
      <c r="Z665" s="2"/>
      <c r="AA665" s="2"/>
      <c r="AB665" s="2"/>
      <c r="AC665" s="2"/>
      <c r="AD665" s="2"/>
      <c r="AE665" s="2"/>
      <c r="AF665" s="2"/>
      <c r="AG665" s="2"/>
      <c r="AH665" s="2"/>
    </row>
    <row r="666" spans="12:34" x14ac:dyDescent="0.2"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5"/>
      <c r="X666" s="2"/>
      <c r="Z666" s="2"/>
      <c r="AA666" s="2"/>
      <c r="AB666" s="2"/>
      <c r="AC666" s="2"/>
      <c r="AD666" s="2"/>
      <c r="AE666" s="2"/>
      <c r="AF666" s="2"/>
      <c r="AG666" s="2"/>
      <c r="AH666" s="2"/>
    </row>
    <row r="667" spans="12:34" x14ac:dyDescent="0.2"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5"/>
      <c r="X667" s="2"/>
      <c r="Z667" s="2"/>
      <c r="AA667" s="2"/>
      <c r="AB667" s="2"/>
      <c r="AC667" s="2"/>
      <c r="AD667" s="2"/>
      <c r="AE667" s="2"/>
      <c r="AF667" s="2"/>
      <c r="AG667" s="2"/>
      <c r="AH667" s="2"/>
    </row>
    <row r="668" spans="12:34" x14ac:dyDescent="0.2"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5"/>
      <c r="X668" s="2"/>
      <c r="Z668" s="2"/>
      <c r="AA668" s="2"/>
      <c r="AB668" s="2"/>
      <c r="AC668" s="2"/>
      <c r="AD668" s="2"/>
      <c r="AE668" s="2"/>
      <c r="AF668" s="2"/>
      <c r="AG668" s="2"/>
      <c r="AH668" s="2"/>
    </row>
    <row r="669" spans="12:34" x14ac:dyDescent="0.2"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5"/>
      <c r="X669" s="2"/>
      <c r="Z669" s="2"/>
      <c r="AA669" s="2"/>
      <c r="AB669" s="2"/>
      <c r="AC669" s="2"/>
      <c r="AD669" s="2"/>
      <c r="AE669" s="2"/>
      <c r="AF669" s="2"/>
      <c r="AG669" s="2"/>
      <c r="AH669" s="2"/>
    </row>
    <row r="670" spans="12:34" x14ac:dyDescent="0.2"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5"/>
      <c r="X670" s="2"/>
      <c r="Z670" s="2"/>
      <c r="AA670" s="2"/>
      <c r="AB670" s="2"/>
      <c r="AC670" s="2"/>
      <c r="AD670" s="2"/>
      <c r="AE670" s="2"/>
      <c r="AF670" s="2"/>
      <c r="AG670" s="2"/>
      <c r="AH670" s="2"/>
    </row>
    <row r="671" spans="12:34" x14ac:dyDescent="0.2"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5"/>
      <c r="X671" s="2"/>
      <c r="Z671" s="2"/>
      <c r="AA671" s="2"/>
      <c r="AB671" s="2"/>
      <c r="AC671" s="2"/>
      <c r="AD671" s="2"/>
      <c r="AE671" s="2"/>
      <c r="AF671" s="2"/>
      <c r="AG671" s="2"/>
      <c r="AH671" s="2"/>
    </row>
    <row r="672" spans="12:34" x14ac:dyDescent="0.2"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5"/>
      <c r="X672" s="2"/>
      <c r="Z672" s="2"/>
      <c r="AA672" s="2"/>
      <c r="AB672" s="2"/>
      <c r="AC672" s="2"/>
      <c r="AD672" s="2"/>
      <c r="AE672" s="2"/>
      <c r="AF672" s="2"/>
      <c r="AG672" s="2"/>
      <c r="AH672" s="2"/>
    </row>
    <row r="673" spans="12:34" x14ac:dyDescent="0.2"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5"/>
      <c r="X673" s="2"/>
      <c r="Z673" s="2"/>
      <c r="AA673" s="2"/>
      <c r="AB673" s="2"/>
      <c r="AC673" s="2"/>
      <c r="AD673" s="2"/>
      <c r="AE673" s="2"/>
      <c r="AF673" s="2"/>
      <c r="AG673" s="2"/>
      <c r="AH673" s="2"/>
    </row>
    <row r="674" spans="12:34" x14ac:dyDescent="0.2"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5"/>
      <c r="X674" s="2"/>
      <c r="Z674" s="2"/>
      <c r="AA674" s="2"/>
      <c r="AB674" s="2"/>
      <c r="AC674" s="2"/>
      <c r="AD674" s="2"/>
      <c r="AE674" s="2"/>
      <c r="AF674" s="2"/>
      <c r="AG674" s="2"/>
      <c r="AH674" s="2"/>
    </row>
    <row r="675" spans="12:34" x14ac:dyDescent="0.2"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5"/>
      <c r="X675" s="2"/>
      <c r="Z675" s="2"/>
      <c r="AA675" s="2"/>
      <c r="AB675" s="2"/>
      <c r="AC675" s="2"/>
      <c r="AD675" s="2"/>
      <c r="AE675" s="2"/>
      <c r="AF675" s="2"/>
      <c r="AG675" s="2"/>
      <c r="AH675" s="2"/>
    </row>
    <row r="676" spans="12:34" x14ac:dyDescent="0.2"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5"/>
      <c r="X676" s="2"/>
      <c r="Z676" s="2"/>
      <c r="AA676" s="2"/>
      <c r="AB676" s="2"/>
      <c r="AC676" s="2"/>
      <c r="AD676" s="2"/>
      <c r="AE676" s="2"/>
      <c r="AF676" s="2"/>
      <c r="AG676" s="2"/>
      <c r="AH676" s="2"/>
    </row>
    <row r="677" spans="12:34" x14ac:dyDescent="0.2"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5"/>
      <c r="X677" s="2"/>
      <c r="Z677" s="2"/>
      <c r="AA677" s="2"/>
      <c r="AB677" s="2"/>
      <c r="AC677" s="2"/>
      <c r="AD677" s="2"/>
      <c r="AE677" s="2"/>
      <c r="AF677" s="2"/>
      <c r="AG677" s="2"/>
      <c r="AH677" s="2"/>
    </row>
    <row r="678" spans="12:34" x14ac:dyDescent="0.2"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5"/>
      <c r="X678" s="2"/>
      <c r="Z678" s="2"/>
      <c r="AA678" s="2"/>
      <c r="AB678" s="2"/>
      <c r="AC678" s="2"/>
      <c r="AD678" s="2"/>
      <c r="AE678" s="2"/>
      <c r="AF678" s="2"/>
      <c r="AG678" s="2"/>
      <c r="AH678" s="2"/>
    </row>
    <row r="679" spans="12:34" x14ac:dyDescent="0.2"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5"/>
      <c r="X679" s="2"/>
      <c r="Z679" s="2"/>
      <c r="AA679" s="2"/>
      <c r="AB679" s="2"/>
      <c r="AC679" s="2"/>
      <c r="AD679" s="2"/>
      <c r="AE679" s="2"/>
      <c r="AF679" s="2"/>
      <c r="AG679" s="2"/>
      <c r="AH679" s="2"/>
    </row>
    <row r="680" spans="12:34" x14ac:dyDescent="0.2"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5"/>
      <c r="X680" s="2"/>
      <c r="Z680" s="2"/>
      <c r="AA680" s="2"/>
      <c r="AB680" s="2"/>
      <c r="AC680" s="2"/>
      <c r="AD680" s="2"/>
      <c r="AE680" s="2"/>
      <c r="AF680" s="2"/>
      <c r="AG680" s="2"/>
      <c r="AH680" s="2"/>
    </row>
    <row r="681" spans="12:34" x14ac:dyDescent="0.2"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5"/>
      <c r="X681" s="2"/>
      <c r="Z681" s="2"/>
      <c r="AA681" s="2"/>
      <c r="AB681" s="2"/>
      <c r="AC681" s="2"/>
      <c r="AD681" s="2"/>
      <c r="AE681" s="2"/>
      <c r="AF681" s="2"/>
      <c r="AG681" s="2"/>
      <c r="AH681" s="2"/>
    </row>
    <row r="682" spans="12:34" x14ac:dyDescent="0.2"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5"/>
      <c r="X682" s="2"/>
      <c r="Z682" s="2"/>
      <c r="AA682" s="2"/>
      <c r="AB682" s="2"/>
      <c r="AC682" s="2"/>
      <c r="AD682" s="2"/>
      <c r="AE682" s="2"/>
      <c r="AF682" s="2"/>
      <c r="AG682" s="2"/>
      <c r="AH682" s="2"/>
    </row>
    <row r="683" spans="12:34" x14ac:dyDescent="0.2"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5"/>
      <c r="X683" s="2"/>
      <c r="Z683" s="2"/>
      <c r="AA683" s="2"/>
      <c r="AB683" s="2"/>
      <c r="AC683" s="2"/>
      <c r="AD683" s="2"/>
      <c r="AE683" s="2"/>
      <c r="AF683" s="2"/>
      <c r="AG683" s="2"/>
      <c r="AH683" s="2"/>
    </row>
    <row r="684" spans="12:34" x14ac:dyDescent="0.2"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5"/>
      <c r="X684" s="2"/>
      <c r="Z684" s="2"/>
      <c r="AA684" s="2"/>
      <c r="AB684" s="2"/>
      <c r="AC684" s="2"/>
      <c r="AD684" s="2"/>
      <c r="AE684" s="2"/>
      <c r="AF684" s="2"/>
      <c r="AG684" s="2"/>
      <c r="AH684" s="2"/>
    </row>
    <row r="685" spans="12:34" x14ac:dyDescent="0.2"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5"/>
      <c r="X685" s="2"/>
      <c r="Z685" s="2"/>
      <c r="AA685" s="2"/>
      <c r="AB685" s="2"/>
      <c r="AC685" s="2"/>
      <c r="AD685" s="2"/>
      <c r="AE685" s="2"/>
      <c r="AF685" s="2"/>
      <c r="AG685" s="2"/>
      <c r="AH685" s="2"/>
    </row>
    <row r="686" spans="12:34" x14ac:dyDescent="0.2"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5"/>
      <c r="X686" s="2"/>
      <c r="Z686" s="2"/>
      <c r="AA686" s="2"/>
      <c r="AB686" s="2"/>
      <c r="AC686" s="2"/>
      <c r="AD686" s="2"/>
      <c r="AE686" s="2"/>
      <c r="AF686" s="2"/>
      <c r="AG686" s="2"/>
      <c r="AH686" s="2"/>
    </row>
    <row r="687" spans="12:34" x14ac:dyDescent="0.2"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5"/>
      <c r="X687" s="2"/>
      <c r="Z687" s="2"/>
      <c r="AA687" s="2"/>
      <c r="AB687" s="2"/>
      <c r="AC687" s="2"/>
      <c r="AD687" s="2"/>
      <c r="AE687" s="2"/>
      <c r="AF687" s="2"/>
      <c r="AG687" s="2"/>
      <c r="AH687" s="2"/>
    </row>
    <row r="688" spans="12:34" x14ac:dyDescent="0.2"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5"/>
      <c r="X688" s="2"/>
      <c r="Z688" s="2"/>
      <c r="AA688" s="2"/>
      <c r="AB688" s="2"/>
      <c r="AC688" s="2"/>
      <c r="AD688" s="2"/>
      <c r="AE688" s="2"/>
      <c r="AF688" s="2"/>
      <c r="AG688" s="2"/>
      <c r="AH688" s="2"/>
    </row>
    <row r="689" spans="12:34" x14ac:dyDescent="0.2"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5"/>
      <c r="X689" s="2"/>
      <c r="Z689" s="2"/>
      <c r="AA689" s="2"/>
      <c r="AB689" s="2"/>
      <c r="AC689" s="2"/>
      <c r="AD689" s="2"/>
      <c r="AE689" s="2"/>
      <c r="AF689" s="2"/>
      <c r="AG689" s="2"/>
      <c r="AH689" s="2"/>
    </row>
    <row r="690" spans="12:34" x14ac:dyDescent="0.2"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5"/>
      <c r="X690" s="2"/>
      <c r="Z690" s="2"/>
      <c r="AA690" s="2"/>
      <c r="AB690" s="2"/>
      <c r="AC690" s="2"/>
      <c r="AD690" s="2"/>
      <c r="AE690" s="2"/>
      <c r="AF690" s="2"/>
      <c r="AG690" s="2"/>
      <c r="AH690" s="2"/>
    </row>
    <row r="691" spans="12:34" x14ac:dyDescent="0.2"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5"/>
      <c r="X691" s="2"/>
      <c r="Z691" s="2"/>
      <c r="AA691" s="2"/>
      <c r="AB691" s="2"/>
      <c r="AC691" s="2"/>
      <c r="AD691" s="2"/>
      <c r="AE691" s="2"/>
      <c r="AF691" s="2"/>
      <c r="AG691" s="2"/>
      <c r="AH691" s="2"/>
    </row>
    <row r="692" spans="12:34" x14ac:dyDescent="0.2"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5"/>
      <c r="X692" s="2"/>
      <c r="Z692" s="2"/>
      <c r="AA692" s="2"/>
      <c r="AB692" s="2"/>
      <c r="AC692" s="2"/>
      <c r="AD692" s="2"/>
      <c r="AE692" s="2"/>
      <c r="AF692" s="2"/>
      <c r="AG692" s="2"/>
      <c r="AH692" s="2"/>
    </row>
    <row r="693" spans="12:34" x14ac:dyDescent="0.2"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5"/>
      <c r="X693" s="2"/>
      <c r="Z693" s="2"/>
      <c r="AA693" s="2"/>
      <c r="AB693" s="2"/>
      <c r="AC693" s="2"/>
      <c r="AD693" s="2"/>
      <c r="AE693" s="2"/>
      <c r="AF693" s="2"/>
      <c r="AG693" s="2"/>
      <c r="AH693" s="2"/>
    </row>
    <row r="694" spans="12:34" x14ac:dyDescent="0.2"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5"/>
      <c r="X694" s="2"/>
      <c r="Z694" s="2"/>
      <c r="AA694" s="2"/>
      <c r="AB694" s="2"/>
      <c r="AC694" s="2"/>
      <c r="AD694" s="2"/>
      <c r="AE694" s="2"/>
      <c r="AF694" s="2"/>
      <c r="AG694" s="2"/>
      <c r="AH694" s="2"/>
    </row>
    <row r="695" spans="12:34" x14ac:dyDescent="0.2"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5"/>
      <c r="X695" s="2"/>
      <c r="Z695" s="2"/>
      <c r="AA695" s="2"/>
      <c r="AB695" s="2"/>
      <c r="AC695" s="2"/>
      <c r="AD695" s="2"/>
      <c r="AE695" s="2"/>
      <c r="AF695" s="2"/>
      <c r="AG695" s="2"/>
      <c r="AH695" s="2"/>
    </row>
    <row r="696" spans="12:34" x14ac:dyDescent="0.2"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5"/>
      <c r="X696" s="2"/>
      <c r="Z696" s="2"/>
      <c r="AA696" s="2"/>
      <c r="AB696" s="2"/>
      <c r="AC696" s="2"/>
      <c r="AD696" s="2"/>
      <c r="AE696" s="2"/>
      <c r="AF696" s="2"/>
      <c r="AG696" s="2"/>
      <c r="AH696" s="2"/>
    </row>
    <row r="697" spans="12:34" x14ac:dyDescent="0.2"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5"/>
      <c r="X697" s="2"/>
      <c r="Z697" s="2"/>
      <c r="AA697" s="2"/>
      <c r="AB697" s="2"/>
      <c r="AC697" s="2"/>
      <c r="AD697" s="2"/>
      <c r="AE697" s="2"/>
      <c r="AF697" s="2"/>
      <c r="AG697" s="2"/>
      <c r="AH697" s="2"/>
    </row>
    <row r="698" spans="12:34" x14ac:dyDescent="0.2"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5"/>
      <c r="X698" s="2"/>
      <c r="Z698" s="2"/>
      <c r="AA698" s="2"/>
      <c r="AB698" s="2"/>
      <c r="AC698" s="2"/>
      <c r="AD698" s="2"/>
      <c r="AE698" s="2"/>
      <c r="AF698" s="2"/>
      <c r="AG698" s="2"/>
      <c r="AH698" s="2"/>
    </row>
    <row r="699" spans="12:34" x14ac:dyDescent="0.2"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5"/>
      <c r="X699" s="2"/>
      <c r="Z699" s="2"/>
      <c r="AA699" s="2"/>
      <c r="AB699" s="2"/>
      <c r="AC699" s="2"/>
      <c r="AD699" s="2"/>
      <c r="AE699" s="2"/>
      <c r="AF699" s="2"/>
      <c r="AG699" s="2"/>
      <c r="AH699" s="2"/>
    </row>
    <row r="700" spans="12:34" x14ac:dyDescent="0.2"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5"/>
      <c r="X700" s="2"/>
      <c r="Z700" s="2"/>
      <c r="AA700" s="2"/>
      <c r="AB700" s="2"/>
      <c r="AC700" s="2"/>
      <c r="AD700" s="2"/>
      <c r="AE700" s="2"/>
      <c r="AF700" s="2"/>
      <c r="AG700" s="2"/>
      <c r="AH700" s="2"/>
    </row>
    <row r="701" spans="12:34" x14ac:dyDescent="0.2"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5"/>
      <c r="X701" s="2"/>
      <c r="Z701" s="2"/>
      <c r="AA701" s="2"/>
      <c r="AB701" s="2"/>
      <c r="AC701" s="2"/>
      <c r="AD701" s="2"/>
      <c r="AE701" s="2"/>
      <c r="AF701" s="2"/>
      <c r="AG701" s="2"/>
      <c r="AH701" s="2"/>
    </row>
    <row r="702" spans="12:34" x14ac:dyDescent="0.2"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5"/>
      <c r="X702" s="2"/>
      <c r="Z702" s="2"/>
      <c r="AA702" s="2"/>
      <c r="AB702" s="2"/>
      <c r="AC702" s="2"/>
      <c r="AD702" s="2"/>
      <c r="AE702" s="2"/>
      <c r="AF702" s="2"/>
      <c r="AG702" s="2"/>
      <c r="AH702" s="2"/>
    </row>
    <row r="703" spans="12:34" x14ac:dyDescent="0.2"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5"/>
      <c r="X703" s="2"/>
      <c r="Z703" s="2"/>
      <c r="AA703" s="2"/>
      <c r="AB703" s="2"/>
      <c r="AC703" s="2"/>
      <c r="AD703" s="2"/>
      <c r="AE703" s="2"/>
      <c r="AF703" s="2"/>
      <c r="AG703" s="2"/>
      <c r="AH703" s="2"/>
    </row>
    <row r="704" spans="12:34" x14ac:dyDescent="0.2"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5"/>
      <c r="X704" s="2"/>
      <c r="Z704" s="2"/>
      <c r="AA704" s="2"/>
      <c r="AB704" s="2"/>
      <c r="AC704" s="2"/>
      <c r="AD704" s="2"/>
      <c r="AE704" s="2"/>
      <c r="AF704" s="2"/>
      <c r="AG704" s="2"/>
      <c r="AH704" s="2"/>
    </row>
    <row r="705" spans="12:34" x14ac:dyDescent="0.2"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5"/>
      <c r="X705" s="2"/>
      <c r="Z705" s="2"/>
      <c r="AA705" s="2"/>
      <c r="AB705" s="2"/>
      <c r="AC705" s="2"/>
      <c r="AD705" s="2"/>
      <c r="AE705" s="2"/>
      <c r="AF705" s="2"/>
      <c r="AG705" s="2"/>
      <c r="AH705" s="2"/>
    </row>
    <row r="706" spans="12:34" x14ac:dyDescent="0.2"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5"/>
      <c r="X706" s="2"/>
      <c r="Z706" s="2"/>
      <c r="AA706" s="2"/>
      <c r="AB706" s="2"/>
      <c r="AC706" s="2"/>
      <c r="AD706" s="2"/>
      <c r="AE706" s="2"/>
      <c r="AF706" s="2"/>
      <c r="AG706" s="2"/>
      <c r="AH706" s="2"/>
    </row>
    <row r="707" spans="12:34" x14ac:dyDescent="0.2"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5"/>
      <c r="X707" s="2"/>
      <c r="Z707" s="2"/>
      <c r="AA707" s="2"/>
      <c r="AB707" s="2"/>
      <c r="AC707" s="2"/>
      <c r="AD707" s="2"/>
      <c r="AE707" s="2"/>
      <c r="AF707" s="2"/>
      <c r="AG707" s="2"/>
      <c r="AH707" s="2"/>
    </row>
    <row r="708" spans="12:34" x14ac:dyDescent="0.2"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5"/>
      <c r="X708" s="2"/>
      <c r="Z708" s="2"/>
      <c r="AA708" s="2"/>
      <c r="AB708" s="2"/>
      <c r="AC708" s="2"/>
      <c r="AD708" s="2"/>
      <c r="AE708" s="2"/>
      <c r="AF708" s="2"/>
      <c r="AG708" s="2"/>
      <c r="AH708" s="2"/>
    </row>
    <row r="709" spans="12:34" x14ac:dyDescent="0.2"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5"/>
      <c r="X709" s="2"/>
      <c r="Z709" s="2"/>
      <c r="AA709" s="2"/>
      <c r="AB709" s="2"/>
      <c r="AC709" s="2"/>
      <c r="AD709" s="2"/>
      <c r="AE709" s="2"/>
      <c r="AF709" s="2"/>
      <c r="AG709" s="2"/>
      <c r="AH709" s="2"/>
    </row>
    <row r="710" spans="12:34" x14ac:dyDescent="0.2"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5"/>
      <c r="X710" s="2"/>
      <c r="Z710" s="2"/>
      <c r="AA710" s="2"/>
      <c r="AB710" s="2"/>
      <c r="AC710" s="2"/>
      <c r="AD710" s="2"/>
      <c r="AE710" s="2"/>
      <c r="AF710" s="2"/>
      <c r="AG710" s="2"/>
      <c r="AH710" s="2"/>
    </row>
    <row r="711" spans="12:34" x14ac:dyDescent="0.2"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5"/>
      <c r="X711" s="2"/>
      <c r="Z711" s="2"/>
      <c r="AA711" s="2"/>
      <c r="AB711" s="2"/>
      <c r="AC711" s="2"/>
      <c r="AD711" s="2"/>
      <c r="AE711" s="2"/>
      <c r="AF711" s="2"/>
      <c r="AG711" s="2"/>
      <c r="AH711" s="2"/>
    </row>
    <row r="712" spans="12:34" x14ac:dyDescent="0.2"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5"/>
      <c r="X712" s="2"/>
      <c r="Z712" s="2"/>
      <c r="AA712" s="2"/>
      <c r="AB712" s="2"/>
      <c r="AC712" s="2"/>
      <c r="AD712" s="2"/>
      <c r="AE712" s="2"/>
      <c r="AF712" s="2"/>
      <c r="AG712" s="2"/>
      <c r="AH712" s="2"/>
    </row>
    <row r="713" spans="12:34" x14ac:dyDescent="0.2"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5"/>
      <c r="X713" s="2"/>
      <c r="Z713" s="2"/>
      <c r="AA713" s="2"/>
      <c r="AB713" s="2"/>
      <c r="AC713" s="2"/>
      <c r="AD713" s="2"/>
      <c r="AE713" s="2"/>
      <c r="AF713" s="2"/>
      <c r="AG713" s="2"/>
      <c r="AH713" s="2"/>
    </row>
    <row r="714" spans="12:34" x14ac:dyDescent="0.2"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5"/>
      <c r="X714" s="2"/>
      <c r="Z714" s="2"/>
      <c r="AA714" s="2"/>
      <c r="AB714" s="2"/>
      <c r="AC714" s="2"/>
      <c r="AD714" s="2"/>
      <c r="AE714" s="2"/>
      <c r="AF714" s="2"/>
      <c r="AG714" s="2"/>
      <c r="AH714" s="2"/>
    </row>
    <row r="715" spans="12:34" x14ac:dyDescent="0.2"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5"/>
      <c r="X715" s="2"/>
      <c r="Z715" s="2"/>
      <c r="AA715" s="2"/>
      <c r="AB715" s="2"/>
      <c r="AC715" s="2"/>
      <c r="AD715" s="2"/>
      <c r="AE715" s="2"/>
      <c r="AF715" s="2"/>
      <c r="AG715" s="2"/>
      <c r="AH715" s="2"/>
    </row>
    <row r="716" spans="12:34" x14ac:dyDescent="0.2"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5"/>
      <c r="X716" s="2"/>
      <c r="Z716" s="2"/>
      <c r="AA716" s="2"/>
      <c r="AB716" s="2"/>
      <c r="AC716" s="2"/>
      <c r="AD716" s="2"/>
      <c r="AE716" s="2"/>
      <c r="AF716" s="2"/>
      <c r="AG716" s="2"/>
      <c r="AH716" s="2"/>
    </row>
    <row r="717" spans="12:34" x14ac:dyDescent="0.2"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5"/>
      <c r="X717" s="2"/>
      <c r="Z717" s="2"/>
      <c r="AA717" s="2"/>
      <c r="AB717" s="2"/>
      <c r="AC717" s="2"/>
      <c r="AD717" s="2"/>
      <c r="AE717" s="2"/>
      <c r="AF717" s="2"/>
      <c r="AG717" s="2"/>
      <c r="AH717" s="2"/>
    </row>
    <row r="718" spans="12:34" x14ac:dyDescent="0.2"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5"/>
      <c r="X718" s="2"/>
      <c r="Z718" s="2"/>
      <c r="AA718" s="2"/>
      <c r="AB718" s="2"/>
      <c r="AC718" s="2"/>
      <c r="AD718" s="2"/>
      <c r="AE718" s="2"/>
      <c r="AF718" s="2"/>
      <c r="AG718" s="2"/>
      <c r="AH718" s="2"/>
    </row>
    <row r="719" spans="12:34" x14ac:dyDescent="0.2"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5"/>
      <c r="X719" s="2"/>
      <c r="Z719" s="2"/>
      <c r="AA719" s="2"/>
      <c r="AB719" s="2"/>
      <c r="AC719" s="2"/>
      <c r="AD719" s="2"/>
      <c r="AE719" s="2"/>
      <c r="AF719" s="2"/>
      <c r="AG719" s="2"/>
      <c r="AH719" s="2"/>
    </row>
    <row r="720" spans="12:34" x14ac:dyDescent="0.2"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5"/>
      <c r="X720" s="2"/>
      <c r="Z720" s="2"/>
      <c r="AA720" s="2"/>
      <c r="AB720" s="2"/>
      <c r="AC720" s="2"/>
      <c r="AD720" s="2"/>
      <c r="AE720" s="2"/>
      <c r="AF720" s="2"/>
      <c r="AG720" s="2"/>
      <c r="AH720" s="2"/>
    </row>
    <row r="721" spans="12:34" x14ac:dyDescent="0.2"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5"/>
      <c r="X721" s="2"/>
      <c r="Z721" s="2"/>
      <c r="AA721" s="2"/>
      <c r="AB721" s="2"/>
      <c r="AC721" s="2"/>
      <c r="AD721" s="2"/>
      <c r="AE721" s="2"/>
      <c r="AF721" s="2"/>
      <c r="AG721" s="2"/>
      <c r="AH721" s="2"/>
    </row>
    <row r="722" spans="12:34" x14ac:dyDescent="0.2"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5"/>
      <c r="X722" s="2"/>
      <c r="Z722" s="2"/>
      <c r="AA722" s="2"/>
      <c r="AB722" s="2"/>
      <c r="AC722" s="2"/>
      <c r="AD722" s="2"/>
      <c r="AE722" s="2"/>
      <c r="AF722" s="2"/>
      <c r="AG722" s="2"/>
      <c r="AH722" s="2"/>
    </row>
    <row r="723" spans="12:34" x14ac:dyDescent="0.2"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5"/>
      <c r="X723" s="2"/>
      <c r="Z723" s="2"/>
      <c r="AA723" s="2"/>
      <c r="AB723" s="2"/>
      <c r="AC723" s="2"/>
      <c r="AD723" s="2"/>
      <c r="AE723" s="2"/>
      <c r="AF723" s="2"/>
      <c r="AG723" s="2"/>
      <c r="AH723" s="2"/>
    </row>
    <row r="724" spans="12:34" x14ac:dyDescent="0.2"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5"/>
      <c r="X724" s="2"/>
      <c r="Z724" s="2"/>
      <c r="AA724" s="2"/>
      <c r="AB724" s="2"/>
      <c r="AC724" s="2"/>
      <c r="AD724" s="2"/>
      <c r="AE724" s="2"/>
      <c r="AF724" s="2"/>
      <c r="AG724" s="2"/>
      <c r="AH724" s="2"/>
    </row>
    <row r="725" spans="12:34" x14ac:dyDescent="0.2"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5"/>
      <c r="X725" s="2"/>
      <c r="Z725" s="2"/>
      <c r="AA725" s="2"/>
      <c r="AB725" s="2"/>
      <c r="AC725" s="2"/>
      <c r="AD725" s="2"/>
      <c r="AE725" s="2"/>
      <c r="AF725" s="2"/>
      <c r="AG725" s="2"/>
      <c r="AH725" s="2"/>
    </row>
    <row r="726" spans="12:34" x14ac:dyDescent="0.2"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5"/>
      <c r="X726" s="2"/>
      <c r="Z726" s="2"/>
      <c r="AA726" s="2"/>
      <c r="AB726" s="2"/>
      <c r="AC726" s="2"/>
      <c r="AD726" s="2"/>
      <c r="AE726" s="2"/>
      <c r="AF726" s="2"/>
      <c r="AG726" s="2"/>
      <c r="AH726" s="2"/>
    </row>
    <row r="727" spans="12:34" x14ac:dyDescent="0.2"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5"/>
      <c r="X727" s="2"/>
      <c r="Z727" s="2"/>
      <c r="AA727" s="2"/>
      <c r="AB727" s="2"/>
      <c r="AC727" s="2"/>
      <c r="AD727" s="2"/>
      <c r="AE727" s="2"/>
      <c r="AF727" s="2"/>
      <c r="AG727" s="2"/>
      <c r="AH727" s="2"/>
    </row>
    <row r="728" spans="12:34" x14ac:dyDescent="0.2"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5"/>
      <c r="X728" s="2"/>
      <c r="Z728" s="2"/>
      <c r="AA728" s="2"/>
      <c r="AB728" s="2"/>
      <c r="AC728" s="2"/>
      <c r="AD728" s="2"/>
      <c r="AE728" s="2"/>
      <c r="AF728" s="2"/>
      <c r="AG728" s="2"/>
      <c r="AH728" s="2"/>
    </row>
    <row r="729" spans="12:34" x14ac:dyDescent="0.2"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5"/>
      <c r="X729" s="2"/>
      <c r="Z729" s="2"/>
      <c r="AA729" s="2"/>
      <c r="AB729" s="2"/>
      <c r="AC729" s="2"/>
      <c r="AD729" s="2"/>
      <c r="AE729" s="2"/>
      <c r="AF729" s="2"/>
      <c r="AG729" s="2"/>
      <c r="AH729" s="2"/>
    </row>
    <row r="730" spans="12:34" x14ac:dyDescent="0.2"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5"/>
      <c r="X730" s="2"/>
      <c r="Z730" s="2"/>
      <c r="AA730" s="2"/>
      <c r="AB730" s="2"/>
      <c r="AC730" s="2"/>
      <c r="AD730" s="2"/>
      <c r="AE730" s="2"/>
      <c r="AF730" s="2"/>
      <c r="AG730" s="2"/>
      <c r="AH730" s="2"/>
    </row>
    <row r="731" spans="12:34" x14ac:dyDescent="0.2"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5"/>
      <c r="X731" s="2"/>
      <c r="Z731" s="2"/>
      <c r="AA731" s="2"/>
      <c r="AB731" s="2"/>
      <c r="AC731" s="2"/>
      <c r="AD731" s="2"/>
      <c r="AE731" s="2"/>
      <c r="AF731" s="2"/>
      <c r="AG731" s="2"/>
      <c r="AH731" s="2"/>
    </row>
    <row r="732" spans="12:34" x14ac:dyDescent="0.2"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5"/>
      <c r="X732" s="2"/>
      <c r="Z732" s="2"/>
      <c r="AA732" s="2"/>
      <c r="AB732" s="2"/>
      <c r="AC732" s="2"/>
      <c r="AD732" s="2"/>
      <c r="AE732" s="2"/>
      <c r="AF732" s="2"/>
      <c r="AG732" s="2"/>
      <c r="AH732" s="2"/>
    </row>
    <row r="733" spans="12:34" x14ac:dyDescent="0.2"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5"/>
      <c r="X733" s="2"/>
      <c r="Z733" s="2"/>
      <c r="AA733" s="2"/>
      <c r="AB733" s="2"/>
      <c r="AC733" s="2"/>
      <c r="AD733" s="2"/>
      <c r="AE733" s="2"/>
      <c r="AF733" s="2"/>
      <c r="AG733" s="2"/>
      <c r="AH733" s="2"/>
    </row>
    <row r="734" spans="12:34" x14ac:dyDescent="0.2"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5"/>
      <c r="X734" s="2"/>
      <c r="Z734" s="2"/>
      <c r="AA734" s="2"/>
      <c r="AB734" s="2"/>
      <c r="AC734" s="2"/>
      <c r="AD734" s="2"/>
      <c r="AE734" s="2"/>
      <c r="AF734" s="2"/>
      <c r="AG734" s="2"/>
      <c r="AH734" s="2"/>
    </row>
    <row r="735" spans="12:34" x14ac:dyDescent="0.2"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5"/>
      <c r="X735" s="2"/>
      <c r="Z735" s="2"/>
      <c r="AA735" s="2"/>
      <c r="AB735" s="2"/>
      <c r="AC735" s="2"/>
      <c r="AD735" s="2"/>
      <c r="AE735" s="2"/>
      <c r="AF735" s="2"/>
      <c r="AG735" s="2"/>
      <c r="AH735" s="2"/>
    </row>
    <row r="736" spans="12:34" x14ac:dyDescent="0.2"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5"/>
      <c r="X736" s="2"/>
      <c r="Z736" s="2"/>
      <c r="AA736" s="2"/>
      <c r="AB736" s="2"/>
      <c r="AC736" s="2"/>
      <c r="AD736" s="2"/>
      <c r="AE736" s="2"/>
      <c r="AF736" s="2"/>
      <c r="AG736" s="2"/>
      <c r="AH736" s="2"/>
    </row>
    <row r="737" spans="12:34" x14ac:dyDescent="0.2"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5"/>
      <c r="X737" s="2"/>
      <c r="Z737" s="2"/>
      <c r="AA737" s="2"/>
      <c r="AB737" s="2"/>
      <c r="AC737" s="2"/>
      <c r="AD737" s="2"/>
      <c r="AE737" s="2"/>
      <c r="AF737" s="2"/>
      <c r="AG737" s="2"/>
      <c r="AH737" s="2"/>
    </row>
    <row r="738" spans="12:34" x14ac:dyDescent="0.2"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5"/>
      <c r="X738" s="2"/>
      <c r="Z738" s="2"/>
      <c r="AA738" s="2"/>
      <c r="AB738" s="2"/>
      <c r="AC738" s="2"/>
      <c r="AD738" s="2"/>
      <c r="AE738" s="2"/>
      <c r="AF738" s="2"/>
      <c r="AG738" s="2"/>
      <c r="AH738" s="2"/>
    </row>
    <row r="739" spans="12:34" x14ac:dyDescent="0.2"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5"/>
      <c r="X739" s="2"/>
      <c r="Z739" s="2"/>
      <c r="AA739" s="2"/>
      <c r="AB739" s="2"/>
      <c r="AC739" s="2"/>
      <c r="AD739" s="2"/>
      <c r="AE739" s="2"/>
      <c r="AF739" s="2"/>
      <c r="AG739" s="2"/>
      <c r="AH739" s="2"/>
    </row>
    <row r="740" spans="12:34" x14ac:dyDescent="0.2"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5"/>
      <c r="X740" s="2"/>
      <c r="Z740" s="2"/>
      <c r="AA740" s="2"/>
      <c r="AB740" s="2"/>
      <c r="AC740" s="2"/>
      <c r="AD740" s="2"/>
      <c r="AE740" s="2"/>
      <c r="AF740" s="2"/>
      <c r="AG740" s="2"/>
      <c r="AH740" s="2"/>
    </row>
    <row r="741" spans="12:34" x14ac:dyDescent="0.2"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5"/>
      <c r="X741" s="2"/>
      <c r="Z741" s="2"/>
      <c r="AA741" s="2"/>
      <c r="AB741" s="2"/>
      <c r="AC741" s="2"/>
      <c r="AD741" s="2"/>
      <c r="AE741" s="2"/>
      <c r="AF741" s="2"/>
      <c r="AG741" s="2"/>
      <c r="AH741" s="2"/>
    </row>
    <row r="742" spans="12:34" x14ac:dyDescent="0.2"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5"/>
      <c r="X742" s="2"/>
      <c r="Z742" s="2"/>
      <c r="AA742" s="2"/>
      <c r="AB742" s="2"/>
      <c r="AC742" s="2"/>
      <c r="AD742" s="2"/>
      <c r="AE742" s="2"/>
      <c r="AF742" s="2"/>
      <c r="AG742" s="2"/>
      <c r="AH742" s="2"/>
    </row>
    <row r="743" spans="12:34" x14ac:dyDescent="0.2"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5"/>
      <c r="X743" s="2"/>
      <c r="Z743" s="2"/>
      <c r="AA743" s="2"/>
      <c r="AB743" s="2"/>
      <c r="AC743" s="2"/>
      <c r="AD743" s="2"/>
      <c r="AE743" s="2"/>
      <c r="AF743" s="2"/>
      <c r="AG743" s="2"/>
      <c r="AH743" s="2"/>
    </row>
    <row r="744" spans="12:34" x14ac:dyDescent="0.2"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5"/>
      <c r="X744" s="2"/>
      <c r="Z744" s="2"/>
      <c r="AA744" s="2"/>
      <c r="AB744" s="2"/>
      <c r="AC744" s="2"/>
      <c r="AD744" s="2"/>
      <c r="AE744" s="2"/>
      <c r="AF744" s="2"/>
      <c r="AG744" s="2"/>
      <c r="AH744" s="2"/>
    </row>
    <row r="745" spans="12:34" x14ac:dyDescent="0.2"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5"/>
      <c r="X745" s="2"/>
      <c r="Z745" s="2"/>
      <c r="AA745" s="2"/>
      <c r="AB745" s="2"/>
      <c r="AC745" s="2"/>
      <c r="AD745" s="2"/>
      <c r="AE745" s="2"/>
      <c r="AF745" s="2"/>
      <c r="AG745" s="2"/>
      <c r="AH745" s="2"/>
    </row>
    <row r="746" spans="12:34" x14ac:dyDescent="0.2"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5"/>
      <c r="X746" s="2"/>
      <c r="Z746" s="2"/>
      <c r="AA746" s="2"/>
      <c r="AB746" s="2"/>
      <c r="AC746" s="2"/>
      <c r="AD746" s="2"/>
      <c r="AE746" s="2"/>
      <c r="AF746" s="2"/>
      <c r="AG746" s="2"/>
      <c r="AH746" s="2"/>
    </row>
    <row r="747" spans="12:34" x14ac:dyDescent="0.2"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5"/>
      <c r="X747" s="2"/>
      <c r="Z747" s="2"/>
      <c r="AA747" s="2"/>
      <c r="AB747" s="2"/>
      <c r="AC747" s="2"/>
      <c r="AD747" s="2"/>
      <c r="AE747" s="2"/>
      <c r="AF747" s="2"/>
      <c r="AG747" s="2"/>
      <c r="AH747" s="2"/>
    </row>
    <row r="748" spans="12:34" x14ac:dyDescent="0.2"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5"/>
      <c r="X748" s="2"/>
      <c r="Z748" s="2"/>
      <c r="AA748" s="2"/>
      <c r="AB748" s="2"/>
      <c r="AC748" s="2"/>
      <c r="AD748" s="2"/>
      <c r="AE748" s="2"/>
      <c r="AF748" s="2"/>
      <c r="AG748" s="2"/>
      <c r="AH748" s="2"/>
    </row>
    <row r="749" spans="12:34" x14ac:dyDescent="0.2"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5"/>
      <c r="X749" s="2"/>
      <c r="Z749" s="2"/>
      <c r="AA749" s="2"/>
      <c r="AB749" s="2"/>
      <c r="AC749" s="2"/>
      <c r="AD749" s="2"/>
      <c r="AE749" s="2"/>
      <c r="AF749" s="2"/>
      <c r="AG749" s="2"/>
      <c r="AH749" s="2"/>
    </row>
    <row r="750" spans="12:34" x14ac:dyDescent="0.2"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5"/>
      <c r="X750" s="2"/>
      <c r="Z750" s="2"/>
      <c r="AA750" s="2"/>
      <c r="AB750" s="2"/>
      <c r="AC750" s="2"/>
      <c r="AD750" s="2"/>
      <c r="AE750" s="2"/>
      <c r="AF750" s="2"/>
      <c r="AG750" s="2"/>
      <c r="AH750" s="2"/>
    </row>
    <row r="751" spans="12:34" x14ac:dyDescent="0.2"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5"/>
      <c r="X751" s="2"/>
      <c r="Z751" s="2"/>
      <c r="AA751" s="2"/>
      <c r="AB751" s="2"/>
      <c r="AC751" s="2"/>
      <c r="AD751" s="2"/>
      <c r="AE751" s="2"/>
      <c r="AF751" s="2"/>
      <c r="AG751" s="2"/>
      <c r="AH751" s="2"/>
    </row>
    <row r="752" spans="12:34" x14ac:dyDescent="0.2"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5"/>
      <c r="X752" s="2"/>
      <c r="Z752" s="2"/>
      <c r="AA752" s="2"/>
      <c r="AB752" s="2"/>
      <c r="AC752" s="2"/>
      <c r="AD752" s="2"/>
      <c r="AE752" s="2"/>
      <c r="AF752" s="2"/>
      <c r="AG752" s="2"/>
      <c r="AH752" s="2"/>
    </row>
    <row r="753" spans="12:34" x14ac:dyDescent="0.2"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5"/>
      <c r="X753" s="2"/>
      <c r="Z753" s="2"/>
      <c r="AA753" s="2"/>
      <c r="AB753" s="2"/>
      <c r="AC753" s="2"/>
      <c r="AD753" s="2"/>
      <c r="AE753" s="2"/>
      <c r="AF753" s="2"/>
      <c r="AG753" s="2"/>
      <c r="AH753" s="2"/>
    </row>
    <row r="754" spans="12:34" x14ac:dyDescent="0.2"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5"/>
      <c r="X754" s="2"/>
      <c r="Z754" s="2"/>
      <c r="AA754" s="2"/>
      <c r="AB754" s="2"/>
      <c r="AC754" s="2"/>
      <c r="AD754" s="2"/>
      <c r="AE754" s="2"/>
      <c r="AF754" s="2"/>
      <c r="AG754" s="2"/>
      <c r="AH754" s="2"/>
    </row>
    <row r="755" spans="12:34" x14ac:dyDescent="0.2"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5"/>
      <c r="X755" s="2"/>
      <c r="Z755" s="2"/>
      <c r="AA755" s="2"/>
      <c r="AB755" s="2"/>
      <c r="AC755" s="2"/>
      <c r="AD755" s="2"/>
      <c r="AE755" s="2"/>
      <c r="AF755" s="2"/>
      <c r="AG755" s="2"/>
      <c r="AH755" s="2"/>
    </row>
    <row r="756" spans="12:34" x14ac:dyDescent="0.2"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5"/>
      <c r="X756" s="2"/>
      <c r="Z756" s="2"/>
      <c r="AA756" s="2"/>
      <c r="AB756" s="2"/>
      <c r="AC756" s="2"/>
      <c r="AD756" s="2"/>
      <c r="AE756" s="2"/>
      <c r="AF756" s="2"/>
      <c r="AG756" s="2"/>
      <c r="AH756" s="2"/>
    </row>
    <row r="757" spans="12:34" x14ac:dyDescent="0.2"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5"/>
      <c r="X757" s="2"/>
      <c r="Z757" s="2"/>
      <c r="AA757" s="2"/>
      <c r="AB757" s="2"/>
      <c r="AC757" s="2"/>
      <c r="AD757" s="2"/>
      <c r="AE757" s="2"/>
      <c r="AF757" s="2"/>
      <c r="AG757" s="2"/>
      <c r="AH757" s="2"/>
    </row>
    <row r="758" spans="12:34" x14ac:dyDescent="0.2"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5"/>
      <c r="X758" s="2"/>
      <c r="Z758" s="2"/>
      <c r="AA758" s="2"/>
      <c r="AB758" s="2"/>
      <c r="AC758" s="2"/>
      <c r="AD758" s="2"/>
      <c r="AE758" s="2"/>
      <c r="AF758" s="2"/>
      <c r="AG758" s="2"/>
      <c r="AH758" s="2"/>
    </row>
    <row r="759" spans="12:34" x14ac:dyDescent="0.2"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5"/>
      <c r="X759" s="2"/>
      <c r="Z759" s="2"/>
      <c r="AA759" s="2"/>
      <c r="AB759" s="2"/>
      <c r="AC759" s="2"/>
      <c r="AD759" s="2"/>
      <c r="AE759" s="2"/>
      <c r="AF759" s="2"/>
      <c r="AG759" s="2"/>
      <c r="AH759" s="2"/>
    </row>
    <row r="760" spans="12:34" x14ac:dyDescent="0.2"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5"/>
      <c r="X760" s="2"/>
      <c r="Z760" s="2"/>
      <c r="AA760" s="2"/>
      <c r="AB760" s="2"/>
      <c r="AC760" s="2"/>
      <c r="AD760" s="2"/>
      <c r="AE760" s="2"/>
      <c r="AF760" s="2"/>
      <c r="AG760" s="2"/>
      <c r="AH760" s="2"/>
    </row>
    <row r="761" spans="12:34" x14ac:dyDescent="0.2"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5"/>
      <c r="X761" s="2"/>
      <c r="Z761" s="2"/>
      <c r="AA761" s="2"/>
      <c r="AB761" s="2"/>
      <c r="AC761" s="2"/>
      <c r="AD761" s="2"/>
      <c r="AE761" s="2"/>
      <c r="AF761" s="2"/>
      <c r="AG761" s="2"/>
      <c r="AH761" s="2"/>
    </row>
    <row r="762" spans="12:34" x14ac:dyDescent="0.2"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5"/>
      <c r="X762" s="2"/>
      <c r="Z762" s="2"/>
      <c r="AA762" s="2"/>
      <c r="AB762" s="2"/>
      <c r="AC762" s="2"/>
      <c r="AD762" s="2"/>
      <c r="AE762" s="2"/>
      <c r="AF762" s="2"/>
      <c r="AG762" s="2"/>
      <c r="AH762" s="2"/>
    </row>
    <row r="763" spans="12:34" x14ac:dyDescent="0.2"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5"/>
      <c r="X763" s="2"/>
      <c r="Z763" s="2"/>
      <c r="AA763" s="2"/>
      <c r="AB763" s="2"/>
      <c r="AC763" s="2"/>
      <c r="AD763" s="2"/>
      <c r="AE763" s="2"/>
      <c r="AF763" s="2"/>
      <c r="AG763" s="2"/>
      <c r="AH763" s="2"/>
    </row>
    <row r="764" spans="12:34" x14ac:dyDescent="0.2"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5"/>
      <c r="X764" s="2"/>
      <c r="Z764" s="2"/>
      <c r="AA764" s="2"/>
      <c r="AB764" s="2"/>
      <c r="AC764" s="2"/>
      <c r="AD764" s="2"/>
      <c r="AE764" s="2"/>
      <c r="AF764" s="2"/>
      <c r="AG764" s="2"/>
      <c r="AH764" s="2"/>
    </row>
    <row r="765" spans="12:34" x14ac:dyDescent="0.2"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5"/>
      <c r="X765" s="2"/>
      <c r="Z765" s="2"/>
      <c r="AA765" s="2"/>
      <c r="AB765" s="2"/>
      <c r="AC765" s="2"/>
      <c r="AD765" s="2"/>
      <c r="AE765" s="2"/>
      <c r="AF765" s="2"/>
      <c r="AG765" s="2"/>
      <c r="AH765" s="2"/>
    </row>
    <row r="766" spans="12:34" x14ac:dyDescent="0.2"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5"/>
      <c r="X766" s="2"/>
      <c r="Z766" s="2"/>
      <c r="AA766" s="2"/>
      <c r="AB766" s="2"/>
      <c r="AC766" s="2"/>
      <c r="AD766" s="2"/>
      <c r="AE766" s="2"/>
      <c r="AF766" s="2"/>
      <c r="AG766" s="2"/>
      <c r="AH766" s="2"/>
    </row>
    <row r="767" spans="12:34" x14ac:dyDescent="0.2"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5"/>
      <c r="X767" s="2"/>
      <c r="Z767" s="2"/>
      <c r="AA767" s="2"/>
      <c r="AB767" s="2"/>
      <c r="AC767" s="2"/>
      <c r="AD767" s="2"/>
      <c r="AE767" s="2"/>
      <c r="AF767" s="2"/>
      <c r="AG767" s="2"/>
      <c r="AH767" s="2"/>
    </row>
    <row r="768" spans="12:34" x14ac:dyDescent="0.2"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5"/>
      <c r="X768" s="2"/>
      <c r="Z768" s="2"/>
      <c r="AA768" s="2"/>
      <c r="AB768" s="2"/>
      <c r="AC768" s="2"/>
      <c r="AD768" s="2"/>
      <c r="AE768" s="2"/>
      <c r="AF768" s="2"/>
      <c r="AG768" s="2"/>
      <c r="AH768" s="2"/>
    </row>
    <row r="769" spans="12:34" x14ac:dyDescent="0.2"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5"/>
      <c r="X769" s="2"/>
      <c r="Z769" s="2"/>
      <c r="AA769" s="2"/>
      <c r="AB769" s="2"/>
      <c r="AC769" s="2"/>
      <c r="AD769" s="2"/>
      <c r="AE769" s="2"/>
      <c r="AF769" s="2"/>
      <c r="AG769" s="2"/>
      <c r="AH769" s="2"/>
    </row>
    <row r="770" spans="12:34" x14ac:dyDescent="0.2"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5"/>
      <c r="X770" s="2"/>
      <c r="Z770" s="2"/>
      <c r="AA770" s="2"/>
      <c r="AB770" s="2"/>
      <c r="AC770" s="2"/>
      <c r="AD770" s="2"/>
      <c r="AE770" s="2"/>
      <c r="AF770" s="2"/>
      <c r="AG770" s="2"/>
      <c r="AH770" s="2"/>
    </row>
    <row r="771" spans="12:34" x14ac:dyDescent="0.2"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5"/>
      <c r="X771" s="2"/>
      <c r="Z771" s="2"/>
      <c r="AA771" s="2"/>
      <c r="AB771" s="2"/>
      <c r="AC771" s="2"/>
      <c r="AD771" s="2"/>
      <c r="AE771" s="2"/>
      <c r="AF771" s="2"/>
      <c r="AG771" s="2"/>
      <c r="AH771" s="2"/>
    </row>
    <row r="772" spans="12:34" x14ac:dyDescent="0.2"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5"/>
      <c r="X772" s="2"/>
      <c r="Z772" s="2"/>
      <c r="AA772" s="2"/>
      <c r="AB772" s="2"/>
      <c r="AC772" s="2"/>
      <c r="AD772" s="2"/>
      <c r="AE772" s="2"/>
      <c r="AF772" s="2"/>
      <c r="AG772" s="2"/>
      <c r="AH772" s="2"/>
    </row>
    <row r="773" spans="12:34" x14ac:dyDescent="0.2"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5"/>
      <c r="X773" s="2"/>
      <c r="Z773" s="2"/>
      <c r="AA773" s="2"/>
      <c r="AB773" s="2"/>
      <c r="AC773" s="2"/>
      <c r="AD773" s="2"/>
      <c r="AE773" s="2"/>
      <c r="AF773" s="2"/>
      <c r="AG773" s="2"/>
      <c r="AH773" s="2"/>
    </row>
    <row r="774" spans="12:34" x14ac:dyDescent="0.2"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5"/>
      <c r="X774" s="2"/>
      <c r="Z774" s="2"/>
      <c r="AA774" s="2"/>
      <c r="AB774" s="2"/>
      <c r="AC774" s="2"/>
      <c r="AD774" s="2"/>
      <c r="AE774" s="2"/>
      <c r="AF774" s="2"/>
      <c r="AG774" s="2"/>
      <c r="AH774" s="2"/>
    </row>
    <row r="775" spans="12:34" x14ac:dyDescent="0.2"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5"/>
      <c r="X775" s="2"/>
      <c r="Z775" s="2"/>
      <c r="AA775" s="2"/>
      <c r="AB775" s="2"/>
      <c r="AC775" s="2"/>
      <c r="AD775" s="2"/>
      <c r="AE775" s="2"/>
      <c r="AF775" s="2"/>
      <c r="AG775" s="2"/>
      <c r="AH775" s="2"/>
    </row>
    <row r="776" spans="12:34" x14ac:dyDescent="0.2"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5"/>
      <c r="X776" s="2"/>
      <c r="Z776" s="2"/>
      <c r="AA776" s="2"/>
      <c r="AB776" s="2"/>
      <c r="AC776" s="2"/>
      <c r="AD776" s="2"/>
      <c r="AE776" s="2"/>
      <c r="AF776" s="2"/>
      <c r="AG776" s="2"/>
      <c r="AH776" s="2"/>
    </row>
    <row r="777" spans="12:34" x14ac:dyDescent="0.2"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5"/>
      <c r="X777" s="2"/>
      <c r="Z777" s="2"/>
      <c r="AA777" s="2"/>
      <c r="AB777" s="2"/>
      <c r="AC777" s="2"/>
      <c r="AD777" s="2"/>
      <c r="AE777" s="2"/>
      <c r="AF777" s="2"/>
      <c r="AG777" s="2"/>
      <c r="AH777" s="2"/>
    </row>
    <row r="778" spans="12:34" x14ac:dyDescent="0.2"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5"/>
      <c r="X778" s="2"/>
      <c r="Z778" s="2"/>
      <c r="AA778" s="2"/>
      <c r="AB778" s="2"/>
      <c r="AC778" s="2"/>
      <c r="AD778" s="2"/>
      <c r="AE778" s="2"/>
      <c r="AF778" s="2"/>
      <c r="AG778" s="2"/>
      <c r="AH778" s="2"/>
    </row>
    <row r="779" spans="12:34" x14ac:dyDescent="0.2"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5"/>
      <c r="X779" s="2"/>
      <c r="Z779" s="2"/>
      <c r="AA779" s="2"/>
      <c r="AB779" s="2"/>
      <c r="AC779" s="2"/>
      <c r="AD779" s="2"/>
      <c r="AE779" s="2"/>
      <c r="AF779" s="2"/>
      <c r="AG779" s="2"/>
      <c r="AH779" s="2"/>
    </row>
    <row r="780" spans="12:34" x14ac:dyDescent="0.2"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5"/>
      <c r="X780" s="2"/>
      <c r="Z780" s="2"/>
      <c r="AA780" s="2"/>
      <c r="AB780" s="2"/>
      <c r="AC780" s="2"/>
      <c r="AD780" s="2"/>
      <c r="AE780" s="2"/>
      <c r="AF780" s="2"/>
      <c r="AG780" s="2"/>
      <c r="AH780" s="2"/>
    </row>
    <row r="781" spans="12:34" x14ac:dyDescent="0.2"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5"/>
      <c r="X781" s="2"/>
      <c r="Z781" s="2"/>
      <c r="AA781" s="2"/>
      <c r="AB781" s="2"/>
      <c r="AC781" s="2"/>
      <c r="AD781" s="2"/>
      <c r="AE781" s="2"/>
      <c r="AF781" s="2"/>
      <c r="AG781" s="2"/>
      <c r="AH781" s="2"/>
    </row>
    <row r="782" spans="12:34" x14ac:dyDescent="0.2"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5"/>
      <c r="X782" s="2"/>
      <c r="Z782" s="2"/>
      <c r="AA782" s="2"/>
      <c r="AB782" s="2"/>
      <c r="AC782" s="2"/>
      <c r="AD782" s="2"/>
      <c r="AE782" s="2"/>
      <c r="AF782" s="2"/>
      <c r="AG782" s="2"/>
      <c r="AH782" s="2"/>
    </row>
    <row r="783" spans="12:34" x14ac:dyDescent="0.2"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5"/>
      <c r="X783" s="2"/>
      <c r="Z783" s="2"/>
      <c r="AA783" s="2"/>
      <c r="AB783" s="2"/>
      <c r="AC783" s="2"/>
      <c r="AD783" s="2"/>
      <c r="AE783" s="2"/>
      <c r="AF783" s="2"/>
      <c r="AG783" s="2"/>
      <c r="AH783" s="2"/>
    </row>
    <row r="784" spans="12:34" x14ac:dyDescent="0.2"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5"/>
      <c r="X784" s="2"/>
      <c r="Z784" s="2"/>
      <c r="AA784" s="2"/>
      <c r="AB784" s="2"/>
      <c r="AC784" s="2"/>
      <c r="AD784" s="2"/>
      <c r="AE784" s="2"/>
      <c r="AF784" s="2"/>
      <c r="AG784" s="2"/>
      <c r="AH784" s="2"/>
    </row>
    <row r="785" spans="12:34" x14ac:dyDescent="0.2"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5"/>
      <c r="X785" s="2"/>
      <c r="Z785" s="2"/>
      <c r="AA785" s="2"/>
      <c r="AB785" s="2"/>
      <c r="AC785" s="2"/>
      <c r="AD785" s="2"/>
      <c r="AE785" s="2"/>
      <c r="AF785" s="2"/>
      <c r="AG785" s="2"/>
      <c r="AH785" s="2"/>
    </row>
    <row r="786" spans="12:34" x14ac:dyDescent="0.2"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5"/>
      <c r="X786" s="2"/>
      <c r="Z786" s="2"/>
      <c r="AA786" s="2"/>
      <c r="AB786" s="2"/>
      <c r="AC786" s="2"/>
      <c r="AD786" s="2"/>
      <c r="AE786" s="2"/>
      <c r="AF786" s="2"/>
      <c r="AG786" s="2"/>
      <c r="AH786" s="2"/>
    </row>
    <row r="787" spans="12:34" x14ac:dyDescent="0.2"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5"/>
      <c r="X787" s="2"/>
      <c r="Z787" s="2"/>
      <c r="AA787" s="2"/>
      <c r="AB787" s="2"/>
      <c r="AC787" s="2"/>
      <c r="AD787" s="2"/>
      <c r="AE787" s="2"/>
      <c r="AF787" s="2"/>
      <c r="AG787" s="2"/>
      <c r="AH787" s="2"/>
    </row>
    <row r="788" spans="12:34" x14ac:dyDescent="0.2"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5"/>
      <c r="X788" s="2"/>
      <c r="Z788" s="2"/>
      <c r="AA788" s="2"/>
      <c r="AB788" s="2"/>
      <c r="AC788" s="2"/>
      <c r="AD788" s="2"/>
      <c r="AE788" s="2"/>
      <c r="AF788" s="2"/>
      <c r="AG788" s="2"/>
      <c r="AH788" s="2"/>
    </row>
    <row r="789" spans="12:34" x14ac:dyDescent="0.2"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5"/>
      <c r="X789" s="2"/>
      <c r="Z789" s="2"/>
      <c r="AA789" s="2"/>
      <c r="AB789" s="2"/>
      <c r="AC789" s="2"/>
      <c r="AD789" s="2"/>
      <c r="AE789" s="2"/>
      <c r="AF789" s="2"/>
      <c r="AG789" s="2"/>
      <c r="AH789" s="2"/>
    </row>
    <row r="790" spans="12:34" x14ac:dyDescent="0.2"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5"/>
      <c r="X790" s="2"/>
      <c r="Z790" s="2"/>
      <c r="AA790" s="2"/>
      <c r="AB790" s="2"/>
      <c r="AC790" s="2"/>
      <c r="AD790" s="2"/>
      <c r="AE790" s="2"/>
      <c r="AF790" s="2"/>
      <c r="AG790" s="2"/>
      <c r="AH790" s="2"/>
    </row>
    <row r="791" spans="12:34" x14ac:dyDescent="0.2"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5"/>
      <c r="X791" s="2"/>
      <c r="Z791" s="2"/>
      <c r="AA791" s="2"/>
      <c r="AB791" s="2"/>
      <c r="AC791" s="2"/>
      <c r="AD791" s="2"/>
      <c r="AE791" s="2"/>
      <c r="AF791" s="2"/>
      <c r="AG791" s="2"/>
      <c r="AH791" s="2"/>
    </row>
    <row r="792" spans="12:34" x14ac:dyDescent="0.2"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5"/>
      <c r="X792" s="2"/>
      <c r="Z792" s="2"/>
      <c r="AA792" s="2"/>
      <c r="AB792" s="2"/>
      <c r="AC792" s="2"/>
      <c r="AD792" s="2"/>
      <c r="AE792" s="2"/>
      <c r="AF792" s="2"/>
      <c r="AG792" s="2"/>
      <c r="AH792" s="2"/>
    </row>
    <row r="793" spans="12:34" x14ac:dyDescent="0.2"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5"/>
      <c r="X793" s="2"/>
      <c r="Z793" s="2"/>
      <c r="AA793" s="2"/>
      <c r="AB793" s="2"/>
      <c r="AC793" s="2"/>
      <c r="AD793" s="2"/>
      <c r="AE793" s="2"/>
      <c r="AF793" s="2"/>
      <c r="AG793" s="2"/>
      <c r="AH793" s="2"/>
    </row>
    <row r="794" spans="12:34" x14ac:dyDescent="0.2"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5"/>
      <c r="X794" s="2"/>
      <c r="Z794" s="2"/>
      <c r="AA794" s="2"/>
      <c r="AB794" s="2"/>
      <c r="AC794" s="2"/>
      <c r="AD794" s="2"/>
      <c r="AE794" s="2"/>
      <c r="AF794" s="2"/>
      <c r="AG794" s="2"/>
      <c r="AH794" s="2"/>
    </row>
    <row r="795" spans="12:34" x14ac:dyDescent="0.2"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5"/>
      <c r="X795" s="2"/>
      <c r="Z795" s="2"/>
      <c r="AA795" s="2"/>
      <c r="AB795" s="2"/>
      <c r="AC795" s="2"/>
      <c r="AD795" s="2"/>
      <c r="AE795" s="2"/>
      <c r="AF795" s="2"/>
      <c r="AG795" s="2"/>
      <c r="AH795" s="2"/>
    </row>
    <row r="796" spans="12:34" x14ac:dyDescent="0.2"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5"/>
      <c r="X796" s="2"/>
      <c r="Z796" s="2"/>
      <c r="AA796" s="2"/>
      <c r="AB796" s="2"/>
      <c r="AC796" s="2"/>
      <c r="AD796" s="2"/>
      <c r="AE796" s="2"/>
      <c r="AF796" s="2"/>
      <c r="AG796" s="2"/>
      <c r="AH796" s="2"/>
    </row>
    <row r="797" spans="12:34" x14ac:dyDescent="0.2"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5"/>
      <c r="X797" s="2"/>
      <c r="Z797" s="2"/>
      <c r="AA797" s="2"/>
      <c r="AB797" s="2"/>
      <c r="AC797" s="2"/>
      <c r="AD797" s="2"/>
      <c r="AE797" s="2"/>
      <c r="AF797" s="2"/>
      <c r="AG797" s="2"/>
      <c r="AH797" s="2"/>
    </row>
    <row r="798" spans="12:34" x14ac:dyDescent="0.2"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5"/>
      <c r="X798" s="2"/>
      <c r="Z798" s="2"/>
      <c r="AA798" s="2"/>
      <c r="AB798" s="2"/>
      <c r="AC798" s="2"/>
      <c r="AD798" s="2"/>
      <c r="AE798" s="2"/>
      <c r="AF798" s="2"/>
      <c r="AG798" s="2"/>
      <c r="AH798" s="2"/>
    </row>
    <row r="799" spans="12:34" x14ac:dyDescent="0.2"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5"/>
      <c r="X799" s="2"/>
      <c r="Z799" s="2"/>
      <c r="AA799" s="2"/>
      <c r="AB799" s="2"/>
      <c r="AC799" s="2"/>
      <c r="AD799" s="2"/>
      <c r="AE799" s="2"/>
      <c r="AF799" s="2"/>
      <c r="AG799" s="2"/>
      <c r="AH799" s="2"/>
    </row>
    <row r="800" spans="12:34" x14ac:dyDescent="0.2"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5"/>
      <c r="X800" s="2"/>
      <c r="Z800" s="2"/>
      <c r="AA800" s="2"/>
      <c r="AB800" s="2"/>
      <c r="AC800" s="2"/>
      <c r="AD800" s="2"/>
      <c r="AE800" s="2"/>
      <c r="AF800" s="2"/>
      <c r="AG800" s="2"/>
      <c r="AH800" s="2"/>
    </row>
    <row r="801" spans="12:34" x14ac:dyDescent="0.2"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5"/>
      <c r="X801" s="2"/>
      <c r="Z801" s="2"/>
      <c r="AA801" s="2"/>
      <c r="AB801" s="2"/>
      <c r="AC801" s="2"/>
      <c r="AD801" s="2"/>
      <c r="AE801" s="2"/>
      <c r="AF801" s="2"/>
      <c r="AG801" s="2"/>
      <c r="AH801" s="2"/>
    </row>
    <row r="802" spans="12:34" x14ac:dyDescent="0.2"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5"/>
      <c r="X802" s="2"/>
      <c r="Z802" s="2"/>
      <c r="AA802" s="2"/>
      <c r="AB802" s="2"/>
      <c r="AC802" s="2"/>
      <c r="AD802" s="2"/>
      <c r="AE802" s="2"/>
      <c r="AF802" s="2"/>
      <c r="AG802" s="2"/>
      <c r="AH802" s="2"/>
    </row>
    <row r="803" spans="12:34" x14ac:dyDescent="0.2"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5"/>
      <c r="X803" s="2"/>
      <c r="Z803" s="2"/>
      <c r="AA803" s="2"/>
      <c r="AB803" s="2"/>
      <c r="AC803" s="2"/>
      <c r="AD803" s="2"/>
      <c r="AE803" s="2"/>
      <c r="AF803" s="2"/>
      <c r="AG803" s="2"/>
      <c r="AH803" s="2"/>
    </row>
    <row r="804" spans="12:34" x14ac:dyDescent="0.2"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5"/>
      <c r="X804" s="2"/>
      <c r="Z804" s="2"/>
      <c r="AA804" s="2"/>
      <c r="AB804" s="2"/>
      <c r="AC804" s="2"/>
      <c r="AD804" s="2"/>
      <c r="AE804" s="2"/>
      <c r="AF804" s="2"/>
      <c r="AG804" s="2"/>
      <c r="AH804" s="2"/>
    </row>
    <row r="805" spans="12:34" x14ac:dyDescent="0.2"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5"/>
      <c r="X805" s="2"/>
      <c r="Z805" s="2"/>
      <c r="AA805" s="2"/>
      <c r="AB805" s="2"/>
      <c r="AC805" s="2"/>
      <c r="AD805" s="2"/>
      <c r="AE805" s="2"/>
      <c r="AF805" s="2"/>
      <c r="AG805" s="2"/>
      <c r="AH805" s="2"/>
    </row>
    <row r="806" spans="12:34" x14ac:dyDescent="0.2"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5"/>
      <c r="X806" s="2"/>
      <c r="Z806" s="2"/>
      <c r="AA806" s="2"/>
      <c r="AB806" s="2"/>
      <c r="AC806" s="2"/>
      <c r="AD806" s="2"/>
      <c r="AE806" s="2"/>
      <c r="AF806" s="2"/>
      <c r="AG806" s="2"/>
      <c r="AH806" s="2"/>
    </row>
    <row r="807" spans="12:34" x14ac:dyDescent="0.2"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5"/>
      <c r="X807" s="2"/>
      <c r="Z807" s="2"/>
      <c r="AA807" s="2"/>
      <c r="AB807" s="2"/>
      <c r="AC807" s="2"/>
      <c r="AD807" s="2"/>
      <c r="AE807" s="2"/>
      <c r="AF807" s="2"/>
      <c r="AG807" s="2"/>
      <c r="AH807" s="2"/>
    </row>
    <row r="808" spans="12:34" x14ac:dyDescent="0.2"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5"/>
      <c r="X808" s="2"/>
      <c r="Z808" s="2"/>
      <c r="AA808" s="2"/>
      <c r="AB808" s="2"/>
      <c r="AC808" s="2"/>
      <c r="AD808" s="2"/>
      <c r="AE808" s="2"/>
      <c r="AF808" s="2"/>
      <c r="AG808" s="2"/>
      <c r="AH808" s="2"/>
    </row>
    <row r="809" spans="12:34" x14ac:dyDescent="0.2"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5"/>
      <c r="X809" s="2"/>
      <c r="Z809" s="2"/>
      <c r="AA809" s="2"/>
      <c r="AB809" s="2"/>
      <c r="AC809" s="2"/>
      <c r="AD809" s="2"/>
      <c r="AE809" s="2"/>
      <c r="AF809" s="2"/>
      <c r="AG809" s="2"/>
      <c r="AH809" s="2"/>
    </row>
    <row r="810" spans="12:34" x14ac:dyDescent="0.2"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5"/>
      <c r="X810" s="2"/>
      <c r="Z810" s="2"/>
      <c r="AA810" s="2"/>
      <c r="AB810" s="2"/>
      <c r="AC810" s="2"/>
      <c r="AD810" s="2"/>
      <c r="AE810" s="2"/>
      <c r="AF810" s="2"/>
      <c r="AG810" s="2"/>
      <c r="AH810" s="2"/>
    </row>
    <row r="811" spans="12:34" x14ac:dyDescent="0.2"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5"/>
      <c r="X811" s="2"/>
      <c r="Z811" s="2"/>
      <c r="AA811" s="2"/>
      <c r="AB811" s="2"/>
      <c r="AC811" s="2"/>
      <c r="AD811" s="2"/>
      <c r="AE811" s="2"/>
      <c r="AF811" s="2"/>
      <c r="AG811" s="2"/>
      <c r="AH811" s="2"/>
    </row>
    <row r="812" spans="12:34" x14ac:dyDescent="0.2"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5"/>
      <c r="X812" s="2"/>
      <c r="Z812" s="2"/>
      <c r="AA812" s="2"/>
      <c r="AB812" s="2"/>
      <c r="AC812" s="2"/>
      <c r="AD812" s="2"/>
      <c r="AE812" s="2"/>
      <c r="AF812" s="2"/>
      <c r="AG812" s="2"/>
      <c r="AH812" s="2"/>
    </row>
    <row r="813" spans="12:34" x14ac:dyDescent="0.2"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5"/>
      <c r="X813" s="2"/>
      <c r="Z813" s="2"/>
      <c r="AA813" s="2"/>
      <c r="AB813" s="2"/>
      <c r="AC813" s="2"/>
      <c r="AD813" s="2"/>
      <c r="AE813" s="2"/>
      <c r="AF813" s="2"/>
      <c r="AG813" s="2"/>
      <c r="AH813" s="2"/>
    </row>
    <row r="814" spans="12:34" x14ac:dyDescent="0.2"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5"/>
      <c r="X814" s="2"/>
      <c r="Z814" s="2"/>
      <c r="AA814" s="2"/>
      <c r="AB814" s="2"/>
      <c r="AC814" s="2"/>
      <c r="AD814" s="2"/>
      <c r="AE814" s="2"/>
      <c r="AF814" s="2"/>
      <c r="AG814" s="2"/>
      <c r="AH814" s="2"/>
    </row>
    <row r="815" spans="12:34" x14ac:dyDescent="0.2"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5"/>
      <c r="X815" s="2"/>
      <c r="Z815" s="2"/>
      <c r="AA815" s="2"/>
      <c r="AB815" s="2"/>
      <c r="AC815" s="2"/>
      <c r="AD815" s="2"/>
      <c r="AE815" s="2"/>
      <c r="AF815" s="2"/>
      <c r="AG815" s="2"/>
      <c r="AH815" s="2"/>
    </row>
    <row r="816" spans="12:34" x14ac:dyDescent="0.2"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5"/>
      <c r="X816" s="2"/>
      <c r="Z816" s="2"/>
      <c r="AA816" s="2"/>
      <c r="AB816" s="2"/>
      <c r="AC816" s="2"/>
      <c r="AD816" s="2"/>
      <c r="AE816" s="2"/>
      <c r="AF816" s="2"/>
      <c r="AG816" s="2"/>
      <c r="AH816" s="2"/>
    </row>
    <row r="817" spans="12:34" x14ac:dyDescent="0.2"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5"/>
      <c r="X817" s="2"/>
      <c r="Z817" s="2"/>
      <c r="AA817" s="2"/>
      <c r="AB817" s="2"/>
      <c r="AC817" s="2"/>
      <c r="AD817" s="2"/>
      <c r="AE817" s="2"/>
      <c r="AF817" s="2"/>
      <c r="AG817" s="2"/>
      <c r="AH817" s="2"/>
    </row>
    <row r="818" spans="12:34" x14ac:dyDescent="0.2"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5"/>
      <c r="X818" s="2"/>
      <c r="Z818" s="2"/>
      <c r="AA818" s="2"/>
      <c r="AB818" s="2"/>
      <c r="AC818" s="2"/>
      <c r="AD818" s="2"/>
      <c r="AE818" s="2"/>
      <c r="AF818" s="2"/>
      <c r="AG818" s="2"/>
      <c r="AH818" s="2"/>
    </row>
    <row r="819" spans="12:34" x14ac:dyDescent="0.2"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5"/>
      <c r="X819" s="2"/>
      <c r="Z819" s="2"/>
      <c r="AA819" s="2"/>
      <c r="AB819" s="2"/>
      <c r="AC819" s="2"/>
      <c r="AD819" s="2"/>
      <c r="AE819" s="2"/>
      <c r="AF819" s="2"/>
      <c r="AG819" s="2"/>
      <c r="AH819" s="2"/>
    </row>
    <row r="820" spans="12:34" x14ac:dyDescent="0.2"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5"/>
      <c r="X820" s="2"/>
      <c r="Z820" s="2"/>
      <c r="AA820" s="2"/>
      <c r="AB820" s="2"/>
      <c r="AC820" s="2"/>
      <c r="AD820" s="2"/>
      <c r="AE820" s="2"/>
      <c r="AF820" s="2"/>
      <c r="AG820" s="2"/>
      <c r="AH820" s="2"/>
    </row>
    <row r="821" spans="12:34" x14ac:dyDescent="0.2"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5"/>
      <c r="X821" s="2"/>
      <c r="Z821" s="2"/>
      <c r="AA821" s="2"/>
      <c r="AB821" s="2"/>
      <c r="AC821" s="2"/>
      <c r="AD821" s="2"/>
      <c r="AE821" s="2"/>
      <c r="AF821" s="2"/>
      <c r="AG821" s="2"/>
      <c r="AH821" s="2"/>
    </row>
    <row r="822" spans="12:34" x14ac:dyDescent="0.2"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5"/>
      <c r="X822" s="2"/>
      <c r="Z822" s="2"/>
      <c r="AA822" s="2"/>
      <c r="AB822" s="2"/>
      <c r="AC822" s="2"/>
      <c r="AD822" s="2"/>
      <c r="AE822" s="2"/>
      <c r="AF822" s="2"/>
      <c r="AG822" s="2"/>
      <c r="AH822" s="2"/>
    </row>
    <row r="823" spans="12:34" x14ac:dyDescent="0.2"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5"/>
      <c r="X823" s="2"/>
      <c r="Z823" s="2"/>
      <c r="AA823" s="2"/>
      <c r="AB823" s="2"/>
      <c r="AC823" s="2"/>
      <c r="AD823" s="2"/>
      <c r="AE823" s="2"/>
      <c r="AF823" s="2"/>
      <c r="AG823" s="2"/>
      <c r="AH823" s="2"/>
    </row>
    <row r="824" spans="12:34" x14ac:dyDescent="0.2"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5"/>
      <c r="X824" s="2"/>
      <c r="Z824" s="2"/>
      <c r="AA824" s="2"/>
      <c r="AB824" s="2"/>
      <c r="AC824" s="2"/>
      <c r="AD824" s="2"/>
      <c r="AE824" s="2"/>
      <c r="AF824" s="2"/>
      <c r="AG824" s="2"/>
      <c r="AH824" s="2"/>
    </row>
    <row r="825" spans="12:34" x14ac:dyDescent="0.2"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5"/>
      <c r="X825" s="2"/>
      <c r="Z825" s="2"/>
      <c r="AA825" s="2"/>
      <c r="AB825" s="2"/>
      <c r="AC825" s="2"/>
      <c r="AD825" s="2"/>
      <c r="AE825" s="2"/>
      <c r="AF825" s="2"/>
      <c r="AG825" s="2"/>
      <c r="AH825" s="2"/>
    </row>
    <row r="826" spans="12:34" x14ac:dyDescent="0.2"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5"/>
      <c r="X826" s="2"/>
      <c r="Z826" s="2"/>
      <c r="AA826" s="2"/>
      <c r="AB826" s="2"/>
      <c r="AC826" s="2"/>
      <c r="AD826" s="2"/>
      <c r="AE826" s="2"/>
      <c r="AF826" s="2"/>
      <c r="AG826" s="2"/>
      <c r="AH826" s="2"/>
    </row>
    <row r="827" spans="12:34" x14ac:dyDescent="0.2"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5"/>
      <c r="X827" s="2"/>
      <c r="Z827" s="2"/>
      <c r="AA827" s="2"/>
      <c r="AB827" s="2"/>
      <c r="AC827" s="2"/>
      <c r="AD827" s="2"/>
      <c r="AE827" s="2"/>
      <c r="AF827" s="2"/>
      <c r="AG827" s="2"/>
      <c r="AH827" s="2"/>
    </row>
    <row r="828" spans="12:34" x14ac:dyDescent="0.2"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5"/>
      <c r="X828" s="2"/>
      <c r="Z828" s="2"/>
      <c r="AA828" s="2"/>
      <c r="AB828" s="2"/>
      <c r="AC828" s="2"/>
      <c r="AD828" s="2"/>
      <c r="AE828" s="2"/>
      <c r="AF828" s="2"/>
      <c r="AG828" s="2"/>
      <c r="AH828" s="2"/>
    </row>
    <row r="829" spans="12:34" x14ac:dyDescent="0.2"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5"/>
      <c r="X829" s="2"/>
      <c r="Z829" s="2"/>
      <c r="AA829" s="2"/>
      <c r="AB829" s="2"/>
      <c r="AC829" s="2"/>
      <c r="AD829" s="2"/>
      <c r="AE829" s="2"/>
      <c r="AF829" s="2"/>
      <c r="AG829" s="2"/>
      <c r="AH829" s="2"/>
    </row>
    <row r="830" spans="12:34" x14ac:dyDescent="0.2"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5"/>
      <c r="X830" s="2"/>
      <c r="Z830" s="2"/>
      <c r="AA830" s="2"/>
      <c r="AB830" s="2"/>
      <c r="AC830" s="2"/>
      <c r="AD830" s="2"/>
      <c r="AE830" s="2"/>
      <c r="AF830" s="2"/>
      <c r="AG830" s="2"/>
      <c r="AH830" s="2"/>
    </row>
    <row r="831" spans="12:34" x14ac:dyDescent="0.2"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5"/>
      <c r="X831" s="2"/>
      <c r="Z831" s="2"/>
      <c r="AA831" s="2"/>
      <c r="AB831" s="2"/>
      <c r="AC831" s="2"/>
      <c r="AD831" s="2"/>
      <c r="AE831" s="2"/>
      <c r="AF831" s="2"/>
      <c r="AG831" s="2"/>
      <c r="AH831" s="2"/>
    </row>
    <row r="832" spans="12:34" x14ac:dyDescent="0.2"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5"/>
      <c r="X832" s="2"/>
      <c r="Z832" s="2"/>
      <c r="AA832" s="2"/>
      <c r="AB832" s="2"/>
      <c r="AC832" s="2"/>
      <c r="AD832" s="2"/>
      <c r="AE832" s="2"/>
      <c r="AF832" s="2"/>
      <c r="AG832" s="2"/>
      <c r="AH832" s="2"/>
    </row>
    <row r="833" spans="12:34" x14ac:dyDescent="0.2"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5"/>
      <c r="X833" s="2"/>
      <c r="Z833" s="2"/>
      <c r="AA833" s="2"/>
      <c r="AB833" s="2"/>
      <c r="AC833" s="2"/>
      <c r="AD833" s="2"/>
      <c r="AE833" s="2"/>
      <c r="AF833" s="2"/>
      <c r="AG833" s="2"/>
      <c r="AH833" s="2"/>
    </row>
    <row r="834" spans="12:34" x14ac:dyDescent="0.2"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5"/>
      <c r="X834" s="2"/>
      <c r="Z834" s="2"/>
      <c r="AA834" s="2"/>
      <c r="AB834" s="2"/>
      <c r="AC834" s="2"/>
      <c r="AD834" s="2"/>
      <c r="AE834" s="2"/>
      <c r="AF834" s="2"/>
      <c r="AG834" s="2"/>
      <c r="AH834" s="2"/>
    </row>
    <row r="835" spans="12:34" x14ac:dyDescent="0.2"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5"/>
      <c r="X835" s="2"/>
      <c r="Z835" s="2"/>
      <c r="AA835" s="2"/>
      <c r="AB835" s="2"/>
      <c r="AC835" s="2"/>
      <c r="AD835" s="2"/>
      <c r="AE835" s="2"/>
      <c r="AF835" s="2"/>
      <c r="AG835" s="2"/>
      <c r="AH835" s="2"/>
    </row>
    <row r="836" spans="12:34" x14ac:dyDescent="0.2"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5"/>
      <c r="X836" s="2"/>
      <c r="Z836" s="2"/>
      <c r="AA836" s="2"/>
      <c r="AB836" s="2"/>
      <c r="AC836" s="2"/>
      <c r="AD836" s="2"/>
      <c r="AE836" s="2"/>
      <c r="AF836" s="2"/>
      <c r="AG836" s="2"/>
      <c r="AH836" s="2"/>
    </row>
    <row r="837" spans="12:34" x14ac:dyDescent="0.2"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5"/>
      <c r="X837" s="2"/>
      <c r="Z837" s="2"/>
      <c r="AA837" s="2"/>
      <c r="AB837" s="2"/>
      <c r="AC837" s="2"/>
      <c r="AD837" s="2"/>
      <c r="AE837" s="2"/>
      <c r="AF837" s="2"/>
      <c r="AG837" s="2"/>
      <c r="AH837" s="2"/>
    </row>
    <row r="838" spans="12:34" x14ac:dyDescent="0.2"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5"/>
      <c r="X838" s="2"/>
      <c r="Z838" s="2"/>
      <c r="AA838" s="2"/>
      <c r="AB838" s="2"/>
      <c r="AC838" s="2"/>
      <c r="AD838" s="2"/>
      <c r="AE838" s="2"/>
      <c r="AF838" s="2"/>
      <c r="AG838" s="2"/>
      <c r="AH838" s="2"/>
    </row>
    <row r="839" spans="12:34" x14ac:dyDescent="0.2"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5"/>
      <c r="X839" s="2"/>
      <c r="Z839" s="2"/>
      <c r="AA839" s="2"/>
      <c r="AB839" s="2"/>
      <c r="AC839" s="2"/>
      <c r="AD839" s="2"/>
      <c r="AE839" s="2"/>
      <c r="AF839" s="2"/>
      <c r="AG839" s="2"/>
      <c r="AH839" s="2"/>
    </row>
    <row r="840" spans="12:34" x14ac:dyDescent="0.2"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5"/>
      <c r="X840" s="2"/>
      <c r="Z840" s="2"/>
      <c r="AA840" s="2"/>
      <c r="AB840" s="2"/>
      <c r="AC840" s="2"/>
      <c r="AD840" s="2"/>
      <c r="AE840" s="2"/>
      <c r="AF840" s="2"/>
      <c r="AG840" s="2"/>
      <c r="AH840" s="2"/>
    </row>
    <row r="841" spans="12:34" x14ac:dyDescent="0.2"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5"/>
      <c r="X841" s="2"/>
      <c r="Z841" s="2"/>
      <c r="AA841" s="2"/>
      <c r="AB841" s="2"/>
      <c r="AC841" s="2"/>
      <c r="AD841" s="2"/>
      <c r="AE841" s="2"/>
      <c r="AF841" s="2"/>
      <c r="AG841" s="2"/>
      <c r="AH841" s="2"/>
    </row>
    <row r="842" spans="12:34" x14ac:dyDescent="0.2"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5"/>
      <c r="X842" s="2"/>
      <c r="Z842" s="2"/>
      <c r="AA842" s="2"/>
      <c r="AB842" s="2"/>
      <c r="AC842" s="2"/>
      <c r="AD842" s="2"/>
      <c r="AE842" s="2"/>
      <c r="AF842" s="2"/>
      <c r="AG842" s="2"/>
      <c r="AH842" s="2"/>
    </row>
    <row r="843" spans="12:34" x14ac:dyDescent="0.2"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5"/>
      <c r="X843" s="2"/>
      <c r="Z843" s="2"/>
      <c r="AA843" s="2"/>
      <c r="AB843" s="2"/>
      <c r="AC843" s="2"/>
      <c r="AD843" s="2"/>
      <c r="AE843" s="2"/>
      <c r="AF843" s="2"/>
      <c r="AG843" s="2"/>
      <c r="AH843" s="2"/>
    </row>
  </sheetData>
  <mergeCells count="7">
    <mergeCell ref="Y7:Y8"/>
    <mergeCell ref="B4:C4"/>
    <mergeCell ref="B15:C15"/>
    <mergeCell ref="B67:D67"/>
    <mergeCell ref="A1:J1"/>
    <mergeCell ref="A2:J2"/>
    <mergeCell ref="D27:G27"/>
  </mergeCells>
  <phoneticPr fontId="5" type="noConversion"/>
  <pageMargins left="0.35" right="0.23" top="0.5" bottom="0.5" header="0.4921259845" footer="0.4921259845"/>
  <pageSetup scale="63" orientation="landscape" horizontalDpi="4294967293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O63"/>
  <sheetViews>
    <sheetView topLeftCell="A13" workbookViewId="0">
      <selection activeCell="N7" sqref="N7"/>
    </sheetView>
  </sheetViews>
  <sheetFormatPr defaultRowHeight="12.75" x14ac:dyDescent="0.2"/>
  <cols>
    <col min="1" max="1" width="3.42578125" customWidth="1"/>
    <col min="2" max="2" width="4.5703125" customWidth="1"/>
    <col min="3" max="3" width="5.5703125" customWidth="1"/>
    <col min="4" max="4" width="34.5703125" customWidth="1"/>
    <col min="6" max="6" width="7" customWidth="1"/>
    <col min="7" max="7" width="7.85546875" customWidth="1"/>
    <col min="8" max="8" width="10.28515625" customWidth="1"/>
    <col min="10" max="10" width="10.140625" bestFit="1" customWidth="1"/>
    <col min="11" max="11" width="9.140625" style="30"/>
    <col min="12" max="12" width="6.5703125" style="89" bestFit="1" customWidth="1"/>
    <col min="13" max="13" width="10.7109375" customWidth="1"/>
    <col min="14" max="14" width="11.140625" style="2" customWidth="1"/>
  </cols>
  <sheetData>
    <row r="1" spans="1:14" x14ac:dyDescent="0.2">
      <c r="A1" s="191" t="s">
        <v>85</v>
      </c>
      <c r="B1" s="192"/>
      <c r="C1" s="192"/>
      <c r="D1" s="192"/>
      <c r="E1" s="192"/>
      <c r="F1" s="192"/>
      <c r="G1" s="192"/>
      <c r="H1" s="192"/>
      <c r="I1" s="192"/>
      <c r="J1" s="192"/>
      <c r="M1" s="21"/>
    </row>
    <row r="2" spans="1:14" ht="15.75" x14ac:dyDescent="0.2">
      <c r="A2" s="193" t="s">
        <v>92</v>
      </c>
      <c r="B2" s="194"/>
      <c r="C2" s="194"/>
      <c r="D2" s="194"/>
      <c r="E2" s="194"/>
      <c r="F2" s="194"/>
      <c r="G2" s="194"/>
      <c r="H2" s="194"/>
      <c r="I2" s="194"/>
      <c r="J2" s="194"/>
      <c r="M2" s="22"/>
    </row>
    <row r="3" spans="1:14" ht="25.5" x14ac:dyDescent="0.2">
      <c r="J3" s="10" t="s">
        <v>91</v>
      </c>
      <c r="K3" s="92" t="s">
        <v>120</v>
      </c>
      <c r="M3" s="10" t="s">
        <v>96</v>
      </c>
      <c r="N3" s="2" t="s">
        <v>96</v>
      </c>
    </row>
    <row r="4" spans="1:14" ht="15" x14ac:dyDescent="0.25">
      <c r="A4" s="19" t="s">
        <v>13</v>
      </c>
      <c r="B4" s="20"/>
      <c r="C4" s="4"/>
      <c r="J4" s="2"/>
      <c r="M4" s="2"/>
    </row>
    <row r="5" spans="1:14" x14ac:dyDescent="0.2">
      <c r="A5" t="s">
        <v>0</v>
      </c>
      <c r="B5" t="s">
        <v>93</v>
      </c>
      <c r="J5" s="2">
        <v>34207.53</v>
      </c>
      <c r="M5" s="2"/>
      <c r="N5" s="2">
        <f>'čerpání-detail 09_10'!W5</f>
        <v>34207.53</v>
      </c>
    </row>
    <row r="6" spans="1:14" x14ac:dyDescent="0.2">
      <c r="A6" t="s">
        <v>2</v>
      </c>
      <c r="B6" t="s">
        <v>6</v>
      </c>
      <c r="E6">
        <v>351</v>
      </c>
      <c r="F6" t="s">
        <v>7</v>
      </c>
      <c r="G6" s="1">
        <v>400</v>
      </c>
      <c r="J6" s="2">
        <f>E6*G6</f>
        <v>140400</v>
      </c>
      <c r="M6" s="2"/>
      <c r="N6" s="2">
        <f>'čerpání-detail 09_10'!W6</f>
        <v>140000</v>
      </c>
    </row>
    <row r="7" spans="1:14" x14ac:dyDescent="0.2">
      <c r="A7" t="s">
        <v>3</v>
      </c>
      <c r="B7" t="s">
        <v>8</v>
      </c>
      <c r="J7" s="2">
        <v>80000</v>
      </c>
      <c r="M7" s="2"/>
      <c r="N7" s="2">
        <f>'čerpání-detail 09_10'!W7+'čerpání-detail 09_10'!W8</f>
        <v>147580</v>
      </c>
    </row>
    <row r="8" spans="1:14" x14ac:dyDescent="0.2">
      <c r="A8" t="s">
        <v>4</v>
      </c>
      <c r="B8" t="s">
        <v>9</v>
      </c>
      <c r="J8" s="2">
        <v>500</v>
      </c>
      <c r="M8" s="2"/>
      <c r="N8" s="2">
        <f>'čerpání-detail 09_10'!W9</f>
        <v>26.73</v>
      </c>
    </row>
    <row r="9" spans="1:14" x14ac:dyDescent="0.2">
      <c r="A9" t="s">
        <v>5</v>
      </c>
      <c r="B9" t="s">
        <v>10</v>
      </c>
      <c r="J9" s="2">
        <v>0</v>
      </c>
      <c r="M9" s="2"/>
      <c r="N9" s="2">
        <f>28000+34120</f>
        <v>62120</v>
      </c>
    </row>
    <row r="10" spans="1:14" x14ac:dyDescent="0.2">
      <c r="B10" s="3" t="s">
        <v>11</v>
      </c>
      <c r="C10" s="3"/>
      <c r="J10" s="18">
        <f>SUM(J5:J9)</f>
        <v>255107.53</v>
      </c>
      <c r="M10" s="24"/>
      <c r="N10" s="18">
        <f>SUM(N5:N9)</f>
        <v>383934.26</v>
      </c>
    </row>
    <row r="11" spans="1:14" x14ac:dyDescent="0.2">
      <c r="J11" s="2"/>
      <c r="M11" s="2"/>
    </row>
    <row r="12" spans="1:14" ht="15" x14ac:dyDescent="0.25">
      <c r="A12" s="19" t="s">
        <v>12</v>
      </c>
      <c r="B12" s="20"/>
      <c r="C12" s="4"/>
      <c r="J12" s="2"/>
      <c r="M12" s="2"/>
    </row>
    <row r="13" spans="1:14" x14ac:dyDescent="0.2">
      <c r="A13" s="11" t="s">
        <v>0</v>
      </c>
      <c r="B13" s="12" t="s">
        <v>14</v>
      </c>
      <c r="C13" s="11"/>
      <c r="D13" s="13"/>
      <c r="H13" s="17">
        <f>SUM(I14:I29)</f>
        <v>105000</v>
      </c>
      <c r="J13" s="2"/>
      <c r="M13" s="17">
        <f>SUM(N14:N29)</f>
        <v>88590</v>
      </c>
    </row>
    <row r="14" spans="1:14" x14ac:dyDescent="0.2">
      <c r="B14" s="6" t="s">
        <v>15</v>
      </c>
      <c r="C14" t="s">
        <v>16</v>
      </c>
      <c r="I14" s="5">
        <f>J15</f>
        <v>8000</v>
      </c>
      <c r="J14" s="2"/>
      <c r="M14" s="5">
        <f>SUM(N15)</f>
        <v>5450</v>
      </c>
    </row>
    <row r="15" spans="1:14" x14ac:dyDescent="0.2">
      <c r="C15" s="6" t="s">
        <v>17</v>
      </c>
      <c r="D15" t="s">
        <v>87</v>
      </c>
      <c r="G15" s="1"/>
      <c r="I15" s="3"/>
      <c r="J15" s="2">
        <v>8000</v>
      </c>
      <c r="M15" s="2"/>
      <c r="N15" s="2">
        <f>'čerpání-detail 09_10'!W18</f>
        <v>5450</v>
      </c>
    </row>
    <row r="16" spans="1:14" x14ac:dyDescent="0.2">
      <c r="B16" s="6" t="s">
        <v>18</v>
      </c>
      <c r="C16" t="s">
        <v>25</v>
      </c>
      <c r="I16" s="5">
        <f>SUM(J17:J20)</f>
        <v>40000</v>
      </c>
      <c r="J16" s="2"/>
      <c r="M16" s="5">
        <f>SUM(N17:N20)</f>
        <v>22975</v>
      </c>
    </row>
    <row r="17" spans="1:14" x14ac:dyDescent="0.2">
      <c r="B17" s="6"/>
      <c r="C17" s="6" t="s">
        <v>21</v>
      </c>
      <c r="D17" t="s">
        <v>26</v>
      </c>
      <c r="I17" s="3"/>
      <c r="J17" s="2">
        <v>8000</v>
      </c>
      <c r="M17" s="2"/>
      <c r="N17" s="2">
        <f>'čerpání-detail 09_10'!W20</f>
        <v>4975</v>
      </c>
    </row>
    <row r="18" spans="1:14" x14ac:dyDescent="0.2">
      <c r="B18" s="6"/>
      <c r="C18" s="6" t="s">
        <v>22</v>
      </c>
      <c r="D18" t="s">
        <v>94</v>
      </c>
      <c r="G18" s="1"/>
      <c r="I18" s="3"/>
      <c r="J18" s="2">
        <v>20000</v>
      </c>
      <c r="M18" s="2"/>
      <c r="N18" s="2">
        <f>'čerpání-detail 09_10'!W21</f>
        <v>12000</v>
      </c>
    </row>
    <row r="19" spans="1:14" x14ac:dyDescent="0.2">
      <c r="B19" s="6"/>
      <c r="C19" s="6" t="s">
        <v>23</v>
      </c>
      <c r="D19" t="s">
        <v>99</v>
      </c>
      <c r="I19" s="3"/>
      <c r="J19" s="2">
        <v>6000</v>
      </c>
      <c r="M19" s="2"/>
      <c r="N19" s="2">
        <f>'čerpání-detail 09_10'!W22</f>
        <v>6000</v>
      </c>
    </row>
    <row r="20" spans="1:14" x14ac:dyDescent="0.2">
      <c r="B20" s="6"/>
      <c r="C20" s="6" t="s">
        <v>24</v>
      </c>
      <c r="D20" t="s">
        <v>27</v>
      </c>
      <c r="I20" s="3"/>
      <c r="J20" s="2">
        <v>6000</v>
      </c>
      <c r="M20" s="2"/>
      <c r="N20" s="2">
        <f>'čerpání-detail 09_10'!W23</f>
        <v>0</v>
      </c>
    </row>
    <row r="21" spans="1:14" x14ac:dyDescent="0.2">
      <c r="B21" s="6" t="s">
        <v>19</v>
      </c>
      <c r="C21" s="6" t="s">
        <v>28</v>
      </c>
      <c r="I21" s="5">
        <f>SUM(J22:J25)-J22+K22</f>
        <v>43000</v>
      </c>
      <c r="J21" s="2"/>
      <c r="M21" s="5">
        <f>SUM(N22:N25)</f>
        <v>47134</v>
      </c>
    </row>
    <row r="22" spans="1:14" x14ac:dyDescent="0.2">
      <c r="C22" s="6" t="s">
        <v>29</v>
      </c>
      <c r="D22" t="s">
        <v>100</v>
      </c>
      <c r="I22" s="3"/>
      <c r="J22" s="2">
        <v>12000</v>
      </c>
      <c r="K22" s="87">
        <v>26000</v>
      </c>
      <c r="L22" s="90"/>
      <c r="M22" s="2"/>
      <c r="N22" s="25">
        <f>'čerpání-detail 09_10'!W25</f>
        <v>30334</v>
      </c>
    </row>
    <row r="23" spans="1:14" x14ac:dyDescent="0.2">
      <c r="B23" s="6"/>
      <c r="C23" s="6" t="s">
        <v>30</v>
      </c>
      <c r="D23" t="s">
        <v>33</v>
      </c>
      <c r="I23" s="3"/>
      <c r="J23" s="2">
        <v>10000</v>
      </c>
      <c r="M23" s="2"/>
      <c r="N23" s="25">
        <f>'čerpání-detail 09_10'!W26</f>
        <v>9600</v>
      </c>
    </row>
    <row r="24" spans="1:14" ht="26.25" customHeight="1" x14ac:dyDescent="0.2">
      <c r="B24" s="6"/>
      <c r="C24" s="7" t="s">
        <v>31</v>
      </c>
      <c r="D24" s="195" t="s">
        <v>34</v>
      </c>
      <c r="E24" s="196"/>
      <c r="F24" s="196"/>
      <c r="G24" s="196"/>
      <c r="I24" s="3"/>
      <c r="J24" s="2">
        <v>3000</v>
      </c>
      <c r="M24" s="2"/>
      <c r="N24" s="25">
        <f>'čerpání-detail 09_10'!W27</f>
        <v>4649</v>
      </c>
    </row>
    <row r="25" spans="1:14" x14ac:dyDescent="0.2">
      <c r="B25" s="6"/>
      <c r="C25" s="6" t="s">
        <v>32</v>
      </c>
      <c r="D25" t="s">
        <v>35</v>
      </c>
      <c r="I25" s="3"/>
      <c r="J25" s="2">
        <v>4000</v>
      </c>
      <c r="M25" s="2"/>
      <c r="N25" s="25">
        <f>'čerpání-detail 09_10'!W28</f>
        <v>2551</v>
      </c>
    </row>
    <row r="26" spans="1:14" x14ac:dyDescent="0.2">
      <c r="B26" s="6" t="s">
        <v>20</v>
      </c>
      <c r="C26" s="6" t="s">
        <v>36</v>
      </c>
      <c r="I26" s="5">
        <f>SUM(J27:J29)-J27+K27</f>
        <v>14000</v>
      </c>
      <c r="J26" s="2"/>
      <c r="M26" s="5">
        <f>SUM(N27:N29)</f>
        <v>13031</v>
      </c>
      <c r="N26" s="25"/>
    </row>
    <row r="27" spans="1:14" x14ac:dyDescent="0.2">
      <c r="B27" s="6"/>
      <c r="C27" s="6" t="s">
        <v>37</v>
      </c>
      <c r="D27" t="s">
        <v>40</v>
      </c>
      <c r="J27" s="2">
        <v>10000</v>
      </c>
      <c r="K27" s="87">
        <v>13000</v>
      </c>
      <c r="L27" s="90"/>
      <c r="M27" s="2"/>
      <c r="N27" s="25">
        <f>'čerpání-detail 09_10'!W30</f>
        <v>13031</v>
      </c>
    </row>
    <row r="28" spans="1:14" x14ac:dyDescent="0.2">
      <c r="B28" s="6"/>
      <c r="C28" s="6" t="s">
        <v>38</v>
      </c>
      <c r="D28" t="s">
        <v>41</v>
      </c>
      <c r="J28" s="2">
        <v>500</v>
      </c>
      <c r="M28" s="2"/>
      <c r="N28" s="25">
        <f>'čerpání-detail 09_10'!W31</f>
        <v>0</v>
      </c>
    </row>
    <row r="29" spans="1:14" x14ac:dyDescent="0.2">
      <c r="B29" s="6"/>
      <c r="C29" s="6" t="s">
        <v>39</v>
      </c>
      <c r="D29" t="s">
        <v>42</v>
      </c>
      <c r="J29" s="2">
        <v>500</v>
      </c>
      <c r="M29" s="2"/>
      <c r="N29" s="25">
        <f>'čerpání-detail 09_10'!W32</f>
        <v>0</v>
      </c>
    </row>
    <row r="30" spans="1:14" x14ac:dyDescent="0.2">
      <c r="B30" s="6"/>
      <c r="C30" s="6"/>
      <c r="J30" s="2"/>
      <c r="M30" s="2"/>
    </row>
    <row r="31" spans="1:14" x14ac:dyDescent="0.2">
      <c r="A31" s="11" t="s">
        <v>2</v>
      </c>
      <c r="B31" s="12" t="s">
        <v>43</v>
      </c>
      <c r="C31" s="14"/>
      <c r="D31" s="13"/>
      <c r="H31" s="17">
        <f>SUM(J33:J35)</f>
        <v>41000</v>
      </c>
      <c r="J31" s="2"/>
      <c r="M31" s="17">
        <f>SUM(N33:N35)</f>
        <v>40000</v>
      </c>
    </row>
    <row r="32" spans="1:14" x14ac:dyDescent="0.2">
      <c r="B32" s="6" t="s">
        <v>44</v>
      </c>
      <c r="C32" s="6" t="s">
        <v>48</v>
      </c>
      <c r="I32" s="2"/>
      <c r="J32" s="2"/>
      <c r="M32" s="2"/>
    </row>
    <row r="33" spans="1:15" x14ac:dyDescent="0.2">
      <c r="B33" s="6"/>
      <c r="C33" s="6" t="s">
        <v>45</v>
      </c>
      <c r="D33" t="s">
        <v>50</v>
      </c>
      <c r="J33" s="2">
        <v>20000</v>
      </c>
      <c r="M33" s="2"/>
      <c r="N33" s="2">
        <f>'čerpání-detail 09_10'!W36</f>
        <v>20000</v>
      </c>
    </row>
    <row r="34" spans="1:15" x14ac:dyDescent="0.2">
      <c r="B34" s="6"/>
      <c r="C34" s="6" t="s">
        <v>46</v>
      </c>
      <c r="D34" t="s">
        <v>51</v>
      </c>
      <c r="J34" s="2">
        <v>20000</v>
      </c>
      <c r="M34" s="2"/>
      <c r="N34" s="2">
        <f>'čerpání-detail 09_10'!W37</f>
        <v>20000</v>
      </c>
    </row>
    <row r="35" spans="1:15" x14ac:dyDescent="0.2">
      <c r="B35" s="6" t="s">
        <v>47</v>
      </c>
      <c r="C35" s="6" t="s">
        <v>49</v>
      </c>
      <c r="J35" s="2">
        <v>1000</v>
      </c>
      <c r="M35" s="2"/>
      <c r="N35" s="2">
        <f>'čerpání-detail 09_10'!W38</f>
        <v>0</v>
      </c>
    </row>
    <row r="36" spans="1:15" x14ac:dyDescent="0.2">
      <c r="B36" s="6"/>
      <c r="C36" s="6"/>
      <c r="J36" s="2"/>
      <c r="M36" s="2"/>
    </row>
    <row r="37" spans="1:15" x14ac:dyDescent="0.2">
      <c r="A37" s="11" t="s">
        <v>3</v>
      </c>
      <c r="B37" s="15" t="s">
        <v>52</v>
      </c>
      <c r="C37" s="16"/>
      <c r="D37" s="11"/>
      <c r="E37" s="3"/>
      <c r="F37" s="3"/>
      <c r="G37" s="3"/>
      <c r="H37" s="17">
        <f>SUM(J38:J39)</f>
        <v>25000</v>
      </c>
      <c r="I37" s="3"/>
      <c r="J37" s="5"/>
      <c r="K37" s="88"/>
      <c r="L37" s="91"/>
      <c r="M37" s="17">
        <f>SUM(N38:N39)</f>
        <v>21000</v>
      </c>
      <c r="N37" s="5"/>
      <c r="O37" s="3"/>
    </row>
    <row r="38" spans="1:15" x14ac:dyDescent="0.2">
      <c r="B38" s="6" t="s">
        <v>53</v>
      </c>
      <c r="C38" s="6" t="s">
        <v>55</v>
      </c>
      <c r="J38" s="2">
        <v>20000</v>
      </c>
      <c r="M38" s="2"/>
      <c r="N38" s="2">
        <f>'čerpání-detail 09_10'!W41</f>
        <v>16000</v>
      </c>
    </row>
    <row r="39" spans="1:15" x14ac:dyDescent="0.2">
      <c r="B39" s="6" t="s">
        <v>54</v>
      </c>
      <c r="C39" s="6" t="s">
        <v>56</v>
      </c>
      <c r="J39" s="2">
        <v>5000</v>
      </c>
      <c r="M39" s="2"/>
      <c r="N39" s="2">
        <f>'čerpání-detail 09_10'!W42</f>
        <v>5000</v>
      </c>
    </row>
    <row r="40" spans="1:15" x14ac:dyDescent="0.2">
      <c r="B40" s="6"/>
      <c r="C40" s="6"/>
      <c r="J40" s="2"/>
      <c r="M40" s="2"/>
    </row>
    <row r="41" spans="1:15" x14ac:dyDescent="0.2">
      <c r="A41" s="11" t="s">
        <v>57</v>
      </c>
      <c r="B41" s="15" t="s">
        <v>58</v>
      </c>
      <c r="C41" s="16"/>
      <c r="D41" s="11"/>
      <c r="E41" s="3"/>
      <c r="F41" s="3"/>
      <c r="G41" s="3"/>
      <c r="H41" s="17">
        <f>SUM(J42:J45)-J44+K44</f>
        <v>63750</v>
      </c>
      <c r="I41" s="3"/>
      <c r="J41" s="5"/>
      <c r="K41" s="88"/>
      <c r="L41" s="91"/>
      <c r="M41" s="17">
        <f>SUM(N42:N45)</f>
        <v>55435</v>
      </c>
      <c r="N41" s="5"/>
      <c r="O41" s="3"/>
    </row>
    <row r="42" spans="1:15" x14ac:dyDescent="0.2">
      <c r="B42" s="6" t="s">
        <v>59</v>
      </c>
      <c r="C42" s="6" t="s">
        <v>95</v>
      </c>
      <c r="J42" s="2">
        <v>35750</v>
      </c>
      <c r="M42" s="2"/>
      <c r="N42" s="2">
        <f>'čerpání-detail 09_10'!W45</f>
        <v>29250</v>
      </c>
    </row>
    <row r="43" spans="1:15" x14ac:dyDescent="0.2">
      <c r="B43" s="6" t="s">
        <v>60</v>
      </c>
      <c r="C43" s="6" t="s">
        <v>70</v>
      </c>
      <c r="J43" s="2">
        <v>8000</v>
      </c>
      <c r="M43" s="2"/>
      <c r="N43" s="2">
        <f>'čerpání-detail 09_10'!W46</f>
        <v>8000</v>
      </c>
    </row>
    <row r="44" spans="1:15" x14ac:dyDescent="0.2">
      <c r="B44" s="6" t="s">
        <v>61</v>
      </c>
      <c r="C44" s="6" t="s">
        <v>71</v>
      </c>
      <c r="J44" s="2">
        <v>10000</v>
      </c>
      <c r="K44" s="87">
        <v>20000</v>
      </c>
      <c r="L44" s="90"/>
      <c r="M44" s="2"/>
      <c r="N44" s="2">
        <f>'čerpání-detail 09_10'!W47</f>
        <v>18185</v>
      </c>
    </row>
    <row r="45" spans="1:15" x14ac:dyDescent="0.2">
      <c r="B45" s="6" t="s">
        <v>62</v>
      </c>
      <c r="C45" s="6" t="s">
        <v>72</v>
      </c>
      <c r="J45" s="2">
        <v>0</v>
      </c>
      <c r="M45" s="2"/>
      <c r="N45" s="2">
        <f>'čerpání-detail 09_10'!W48</f>
        <v>0</v>
      </c>
    </row>
    <row r="46" spans="1:15" x14ac:dyDescent="0.2">
      <c r="J46" s="2"/>
      <c r="M46" s="2"/>
    </row>
    <row r="47" spans="1:15" x14ac:dyDescent="0.2">
      <c r="A47" s="11" t="s">
        <v>5</v>
      </c>
      <c r="B47" s="15" t="s">
        <v>73</v>
      </c>
      <c r="C47" s="11"/>
      <c r="D47" s="11"/>
      <c r="E47" s="3"/>
      <c r="F47" s="3"/>
      <c r="G47" s="3"/>
      <c r="H47" s="17">
        <f>SUM(J48:J53)-J53+K53</f>
        <v>14500</v>
      </c>
      <c r="I47" s="3"/>
      <c r="J47" s="5"/>
      <c r="K47" s="88"/>
      <c r="L47" s="91"/>
      <c r="M47" s="17">
        <f>SUM(N48:N53)</f>
        <v>9469.5</v>
      </c>
      <c r="N47" s="5"/>
      <c r="O47" s="3"/>
    </row>
    <row r="48" spans="1:15" x14ac:dyDescent="0.2">
      <c r="B48" s="6" t="s">
        <v>64</v>
      </c>
      <c r="C48" s="6" t="s">
        <v>74</v>
      </c>
      <c r="J48" s="2">
        <v>5000</v>
      </c>
      <c r="M48" s="2"/>
      <c r="N48" s="2">
        <f>'čerpání-detail 09_10'!W51</f>
        <v>3180</v>
      </c>
    </row>
    <row r="49" spans="1:15" x14ac:dyDescent="0.2">
      <c r="B49" s="6" t="s">
        <v>65</v>
      </c>
      <c r="C49" s="6" t="s">
        <v>75</v>
      </c>
      <c r="J49" s="2">
        <v>500</v>
      </c>
      <c r="M49" s="2"/>
      <c r="N49" s="2">
        <f>'čerpání-detail 09_10'!W52</f>
        <v>0</v>
      </c>
    </row>
    <row r="50" spans="1:15" x14ac:dyDescent="0.2">
      <c r="B50" s="6" t="s">
        <v>66</v>
      </c>
      <c r="C50" s="6" t="s">
        <v>76</v>
      </c>
      <c r="J50" s="2">
        <v>500</v>
      </c>
      <c r="M50" s="2"/>
      <c r="N50" s="2">
        <f>'čerpání-detail 09_10'!W53</f>
        <v>210</v>
      </c>
    </row>
    <row r="51" spans="1:15" x14ac:dyDescent="0.2">
      <c r="B51" s="6"/>
      <c r="C51" s="6" t="s">
        <v>69</v>
      </c>
      <c r="D51" t="s">
        <v>77</v>
      </c>
      <c r="J51" s="2">
        <v>2500</v>
      </c>
      <c r="M51" s="2"/>
      <c r="N51" s="2">
        <f>'čerpání-detail 09_10'!W54</f>
        <v>2170.5</v>
      </c>
    </row>
    <row r="52" spans="1:15" x14ac:dyDescent="0.2">
      <c r="B52" s="6" t="s">
        <v>67</v>
      </c>
      <c r="C52" s="6" t="s">
        <v>78</v>
      </c>
      <c r="J52" s="2">
        <v>3000</v>
      </c>
      <c r="M52" s="2"/>
      <c r="N52" s="2">
        <f>'čerpání-detail 09_10'!W55</f>
        <v>1300</v>
      </c>
    </row>
    <row r="53" spans="1:15" x14ac:dyDescent="0.2">
      <c r="B53" s="6" t="s">
        <v>68</v>
      </c>
      <c r="C53" s="6" t="s">
        <v>79</v>
      </c>
      <c r="J53" s="2">
        <v>30000</v>
      </c>
      <c r="K53" s="87">
        <v>3000</v>
      </c>
      <c r="L53" s="90"/>
      <c r="M53" s="2"/>
      <c r="N53" s="2">
        <f>'čerpání-detail 09_10'!W56</f>
        <v>2609</v>
      </c>
    </row>
    <row r="54" spans="1:15" x14ac:dyDescent="0.2">
      <c r="B54" s="6"/>
      <c r="J54" s="2"/>
      <c r="M54" s="2"/>
    </row>
    <row r="55" spans="1:15" x14ac:dyDescent="0.2">
      <c r="A55" s="11" t="s">
        <v>80</v>
      </c>
      <c r="B55" s="15" t="s">
        <v>81</v>
      </c>
      <c r="C55" s="11"/>
      <c r="D55" s="11"/>
      <c r="E55" s="3"/>
      <c r="F55" s="3"/>
      <c r="G55" s="3"/>
      <c r="H55" s="3"/>
      <c r="I55" s="3"/>
      <c r="J55" s="5">
        <v>0</v>
      </c>
      <c r="K55" s="88"/>
      <c r="L55" s="91"/>
      <c r="M55" s="17">
        <f>N55</f>
        <v>0</v>
      </c>
      <c r="N55" s="23"/>
      <c r="O55" s="3"/>
    </row>
    <row r="56" spans="1:15" x14ac:dyDescent="0.2">
      <c r="J56" s="2"/>
      <c r="M56" s="2"/>
    </row>
    <row r="57" spans="1:15" x14ac:dyDescent="0.2">
      <c r="B57" s="8" t="s">
        <v>82</v>
      </c>
      <c r="H57" s="5">
        <f>SUM(H13:H56)</f>
        <v>249250</v>
      </c>
      <c r="I57" s="3"/>
      <c r="J57" s="18">
        <f>H57+J55</f>
        <v>249250</v>
      </c>
      <c r="M57" s="24">
        <f>M55+M47+M41+M37+M31+M13</f>
        <v>214494.5</v>
      </c>
      <c r="N57" s="18">
        <f>SUM(N13:N56)</f>
        <v>214494.5</v>
      </c>
    </row>
    <row r="58" spans="1:15" x14ac:dyDescent="0.2">
      <c r="J58" s="2"/>
      <c r="M58" s="2"/>
    </row>
    <row r="59" spans="1:15" x14ac:dyDescent="0.2">
      <c r="A59" s="3"/>
      <c r="B59" s="3" t="s">
        <v>83</v>
      </c>
      <c r="C59" s="3"/>
      <c r="D59" s="3"/>
      <c r="E59" s="3"/>
      <c r="F59" s="3"/>
      <c r="G59" s="3"/>
      <c r="H59" s="3"/>
      <c r="I59" s="3"/>
      <c r="J59" s="5">
        <f>J10-J57</f>
        <v>5857.5299999999988</v>
      </c>
      <c r="K59" s="88"/>
      <c r="L59" s="91"/>
      <c r="M59" s="5"/>
      <c r="N59" s="5">
        <f>N10-N57</f>
        <v>169439.76</v>
      </c>
      <c r="O59" s="3"/>
    </row>
    <row r="60" spans="1:15" x14ac:dyDescent="0.2">
      <c r="J60" s="2"/>
      <c r="M60" s="2"/>
    </row>
    <row r="61" spans="1:15" x14ac:dyDescent="0.2">
      <c r="J61" s="2"/>
      <c r="M61" s="2"/>
    </row>
    <row r="62" spans="1:15" x14ac:dyDescent="0.2">
      <c r="A62" t="s">
        <v>84</v>
      </c>
      <c r="D62" s="9">
        <v>40492</v>
      </c>
      <c r="J62" s="2"/>
      <c r="M62" s="2"/>
    </row>
    <row r="63" spans="1:15" x14ac:dyDescent="0.2">
      <c r="J63" s="2"/>
      <c r="M63" s="2"/>
    </row>
  </sheetData>
  <mergeCells count="3">
    <mergeCell ref="A1:J1"/>
    <mergeCell ref="A2:J2"/>
    <mergeCell ref="D24:G24"/>
  </mergeCells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N62"/>
  <sheetViews>
    <sheetView workbookViewId="0">
      <selection activeCell="E33" sqref="E33"/>
    </sheetView>
  </sheetViews>
  <sheetFormatPr defaultRowHeight="12.75" x14ac:dyDescent="0.2"/>
  <cols>
    <col min="1" max="1" width="3.42578125" customWidth="1"/>
    <col min="2" max="2" width="4.5703125" customWidth="1"/>
    <col min="3" max="3" width="5.5703125" customWidth="1"/>
    <col min="4" max="4" width="34.5703125" customWidth="1"/>
    <col min="6" max="6" width="7" customWidth="1"/>
    <col min="7" max="7" width="7.85546875" customWidth="1"/>
    <col min="8" max="8" width="10.28515625" customWidth="1"/>
    <col min="10" max="10" width="11.7109375" bestFit="1" customWidth="1"/>
    <col min="11" max="11" width="9.140625" style="69"/>
  </cols>
  <sheetData>
    <row r="1" spans="1:10" x14ac:dyDescent="0.2">
      <c r="A1" s="191" t="s">
        <v>85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0" ht="15.75" x14ac:dyDescent="0.2">
      <c r="A2" s="193" t="s">
        <v>121</v>
      </c>
      <c r="B2" s="194"/>
      <c r="C2" s="194"/>
      <c r="D2" s="194"/>
      <c r="E2" s="194"/>
      <c r="F2" s="194"/>
      <c r="G2" s="194"/>
      <c r="H2" s="194"/>
      <c r="I2" s="194"/>
      <c r="J2" s="194"/>
    </row>
    <row r="3" spans="1:10" x14ac:dyDescent="0.2">
      <c r="J3" s="10" t="s">
        <v>91</v>
      </c>
    </row>
    <row r="4" spans="1:10" ht="15" x14ac:dyDescent="0.25">
      <c r="A4" s="19" t="s">
        <v>13</v>
      </c>
      <c r="B4" s="20"/>
      <c r="C4" s="4"/>
      <c r="J4" s="2"/>
    </row>
    <row r="5" spans="1:10" x14ac:dyDescent="0.2">
      <c r="A5" t="s">
        <v>0</v>
      </c>
      <c r="B5" t="s">
        <v>122</v>
      </c>
      <c r="J5" s="2">
        <f>'čerpání-celkem 09_10'!N59</f>
        <v>169439.76</v>
      </c>
    </row>
    <row r="6" spans="1:10" x14ac:dyDescent="0.2">
      <c r="A6" t="s">
        <v>2</v>
      </c>
      <c r="B6" t="s">
        <v>6</v>
      </c>
      <c r="E6">
        <v>346</v>
      </c>
      <c r="F6" t="s">
        <v>7</v>
      </c>
      <c r="G6" s="1">
        <v>400</v>
      </c>
      <c r="J6" s="2">
        <f>E6*G6</f>
        <v>138400</v>
      </c>
    </row>
    <row r="7" spans="1:10" x14ac:dyDescent="0.2">
      <c r="A7" t="s">
        <v>3</v>
      </c>
      <c r="B7" t="s">
        <v>8</v>
      </c>
      <c r="J7" s="2">
        <v>50000</v>
      </c>
    </row>
    <row r="8" spans="1:10" x14ac:dyDescent="0.2">
      <c r="A8" t="s">
        <v>4</v>
      </c>
      <c r="B8" t="s">
        <v>9</v>
      </c>
      <c r="J8" s="2">
        <v>100</v>
      </c>
    </row>
    <row r="9" spans="1:10" x14ac:dyDescent="0.2">
      <c r="A9" t="s">
        <v>5</v>
      </c>
      <c r="B9" t="s">
        <v>10</v>
      </c>
      <c r="J9" s="2">
        <v>0</v>
      </c>
    </row>
    <row r="10" spans="1:10" x14ac:dyDescent="0.2">
      <c r="B10" s="3" t="s">
        <v>11</v>
      </c>
      <c r="C10" s="3"/>
      <c r="J10" s="18">
        <f>SUM(J5:J9)</f>
        <v>357939.76</v>
      </c>
    </row>
    <row r="11" spans="1:10" x14ac:dyDescent="0.2">
      <c r="J11" s="2"/>
    </row>
    <row r="12" spans="1:10" ht="15" x14ac:dyDescent="0.25">
      <c r="A12" s="19" t="s">
        <v>12</v>
      </c>
      <c r="B12" s="20"/>
      <c r="C12" s="4"/>
      <c r="J12" s="2"/>
    </row>
    <row r="13" spans="1:10" x14ac:dyDescent="0.2">
      <c r="A13" s="11" t="s">
        <v>0</v>
      </c>
      <c r="B13" s="12" t="s">
        <v>14</v>
      </c>
      <c r="C13" s="11"/>
      <c r="D13" s="13"/>
      <c r="H13" s="17">
        <f>SUM(I14:I29)</f>
        <v>111000</v>
      </c>
      <c r="J13" s="2"/>
    </row>
    <row r="14" spans="1:10" x14ac:dyDescent="0.2">
      <c r="B14" s="6" t="s">
        <v>15</v>
      </c>
      <c r="C14" t="s">
        <v>16</v>
      </c>
      <c r="I14" s="5">
        <f>J15</f>
        <v>8000</v>
      </c>
      <c r="J14" s="2"/>
    </row>
    <row r="15" spans="1:10" x14ac:dyDescent="0.2">
      <c r="C15" s="6" t="s">
        <v>17</v>
      </c>
      <c r="D15" t="s">
        <v>87</v>
      </c>
      <c r="G15" s="1"/>
      <c r="I15" s="3"/>
      <c r="J15" s="2">
        <v>8000</v>
      </c>
    </row>
    <row r="16" spans="1:10" x14ac:dyDescent="0.2">
      <c r="B16" s="6" t="s">
        <v>18</v>
      </c>
      <c r="C16" t="s">
        <v>25</v>
      </c>
      <c r="I16" s="5">
        <f>SUM(J17:J20)</f>
        <v>40000</v>
      </c>
      <c r="J16" s="2"/>
    </row>
    <row r="17" spans="1:10" x14ac:dyDescent="0.2">
      <c r="B17" s="6"/>
      <c r="C17" s="6" t="s">
        <v>21</v>
      </c>
      <c r="D17" t="s">
        <v>26</v>
      </c>
      <c r="I17" s="3"/>
      <c r="J17" s="2">
        <v>8000</v>
      </c>
    </row>
    <row r="18" spans="1:10" x14ac:dyDescent="0.2">
      <c r="B18" s="6"/>
      <c r="C18" s="6" t="s">
        <v>22</v>
      </c>
      <c r="D18" t="s">
        <v>94</v>
      </c>
      <c r="G18" s="1"/>
      <c r="I18" s="3"/>
      <c r="J18" s="2">
        <v>20000</v>
      </c>
    </row>
    <row r="19" spans="1:10" x14ac:dyDescent="0.2">
      <c r="B19" s="6"/>
      <c r="C19" s="6" t="s">
        <v>23</v>
      </c>
      <c r="D19" t="s">
        <v>99</v>
      </c>
      <c r="I19" s="3"/>
      <c r="J19" s="2">
        <v>6000</v>
      </c>
    </row>
    <row r="20" spans="1:10" x14ac:dyDescent="0.2">
      <c r="B20" s="6"/>
      <c r="C20" s="6" t="s">
        <v>24</v>
      </c>
      <c r="D20" t="s">
        <v>27</v>
      </c>
      <c r="I20" s="3"/>
      <c r="J20" s="2">
        <v>6000</v>
      </c>
    </row>
    <row r="21" spans="1:10" x14ac:dyDescent="0.2">
      <c r="B21" s="6" t="s">
        <v>19</v>
      </c>
      <c r="C21" s="6" t="s">
        <v>28</v>
      </c>
      <c r="I21" s="5">
        <f>SUM(J22:J25)</f>
        <v>47000</v>
      </c>
      <c r="J21" s="2"/>
    </row>
    <row r="22" spans="1:10" x14ac:dyDescent="0.2">
      <c r="C22" s="6" t="s">
        <v>29</v>
      </c>
      <c r="D22" t="s">
        <v>100</v>
      </c>
      <c r="I22" s="3"/>
      <c r="J22" s="2">
        <v>25000</v>
      </c>
    </row>
    <row r="23" spans="1:10" x14ac:dyDescent="0.2">
      <c r="B23" s="6"/>
      <c r="C23" s="6" t="s">
        <v>30</v>
      </c>
      <c r="D23" t="s">
        <v>33</v>
      </c>
      <c r="I23" s="3"/>
      <c r="J23" s="2">
        <v>15000</v>
      </c>
    </row>
    <row r="24" spans="1:10" ht="26.25" customHeight="1" x14ac:dyDescent="0.2">
      <c r="B24" s="6"/>
      <c r="C24" s="7" t="s">
        <v>31</v>
      </c>
      <c r="D24" s="195" t="s">
        <v>34</v>
      </c>
      <c r="E24" s="196"/>
      <c r="F24" s="196"/>
      <c r="G24" s="196"/>
      <c r="I24" s="3"/>
      <c r="J24" s="2">
        <v>3000</v>
      </c>
    </row>
    <row r="25" spans="1:10" x14ac:dyDescent="0.2">
      <c r="B25" s="6"/>
      <c r="C25" s="6" t="s">
        <v>32</v>
      </c>
      <c r="D25" t="s">
        <v>35</v>
      </c>
      <c r="I25" s="3"/>
      <c r="J25" s="2">
        <v>4000</v>
      </c>
    </row>
    <row r="26" spans="1:10" x14ac:dyDescent="0.2">
      <c r="B26" s="6" t="s">
        <v>20</v>
      </c>
      <c r="C26" s="6" t="s">
        <v>36</v>
      </c>
      <c r="I26" s="5">
        <f>SUM(J27:J29)</f>
        <v>16000</v>
      </c>
      <c r="J26" s="2"/>
    </row>
    <row r="27" spans="1:10" x14ac:dyDescent="0.2">
      <c r="B27" s="6"/>
      <c r="C27" s="6" t="s">
        <v>37</v>
      </c>
      <c r="D27" t="s">
        <v>40</v>
      </c>
      <c r="J27" s="2">
        <v>15000</v>
      </c>
    </row>
    <row r="28" spans="1:10" x14ac:dyDescent="0.2">
      <c r="B28" s="6"/>
      <c r="C28" s="6" t="s">
        <v>38</v>
      </c>
      <c r="D28" t="s">
        <v>41</v>
      </c>
      <c r="J28" s="2">
        <v>500</v>
      </c>
    </row>
    <row r="29" spans="1:10" x14ac:dyDescent="0.2">
      <c r="B29" s="6"/>
      <c r="C29" s="6" t="s">
        <v>39</v>
      </c>
      <c r="D29" t="s">
        <v>42</v>
      </c>
      <c r="J29" s="2">
        <v>500</v>
      </c>
    </row>
    <row r="30" spans="1:10" x14ac:dyDescent="0.2">
      <c r="B30" s="6"/>
      <c r="C30" s="6"/>
      <c r="J30" s="2"/>
    </row>
    <row r="31" spans="1:10" x14ac:dyDescent="0.2">
      <c r="A31" s="11" t="s">
        <v>2</v>
      </c>
      <c r="B31" s="12" t="s">
        <v>43</v>
      </c>
      <c r="C31" s="14"/>
      <c r="D31" s="13"/>
      <c r="H31" s="17">
        <f>SUM(J33:J35)</f>
        <v>41000</v>
      </c>
      <c r="J31" s="2"/>
    </row>
    <row r="32" spans="1:10" x14ac:dyDescent="0.2">
      <c r="B32" s="6" t="s">
        <v>44</v>
      </c>
      <c r="C32" s="6" t="s">
        <v>48</v>
      </c>
      <c r="I32" s="2"/>
      <c r="J32" s="2"/>
    </row>
    <row r="33" spans="1:14" x14ac:dyDescent="0.2">
      <c r="B33" s="6"/>
      <c r="C33" s="6" t="s">
        <v>45</v>
      </c>
      <c r="D33" t="s">
        <v>50</v>
      </c>
      <c r="J33" s="2">
        <v>20000</v>
      </c>
    </row>
    <row r="34" spans="1:14" x14ac:dyDescent="0.2">
      <c r="B34" s="6"/>
      <c r="C34" s="6" t="s">
        <v>46</v>
      </c>
      <c r="D34" t="s">
        <v>51</v>
      </c>
      <c r="J34" s="2">
        <v>20000</v>
      </c>
    </row>
    <row r="35" spans="1:14" x14ac:dyDescent="0.2">
      <c r="B35" s="6" t="s">
        <v>47</v>
      </c>
      <c r="C35" s="6" t="s">
        <v>49</v>
      </c>
      <c r="J35" s="2">
        <v>1000</v>
      </c>
    </row>
    <row r="36" spans="1:14" x14ac:dyDescent="0.2">
      <c r="B36" s="6"/>
      <c r="C36" s="6"/>
      <c r="J36" s="2"/>
    </row>
    <row r="37" spans="1:14" x14ac:dyDescent="0.2">
      <c r="A37" s="11" t="s">
        <v>3</v>
      </c>
      <c r="B37" s="15" t="s">
        <v>52</v>
      </c>
      <c r="C37" s="16"/>
      <c r="D37" s="11"/>
      <c r="E37" s="3"/>
      <c r="F37" s="3"/>
      <c r="G37" s="3"/>
      <c r="H37" s="17">
        <f>SUM(J38:J39)</f>
        <v>25000</v>
      </c>
      <c r="I37" s="3"/>
      <c r="J37" s="5"/>
      <c r="K37" s="76"/>
      <c r="L37" s="3"/>
      <c r="M37" s="3"/>
      <c r="N37" s="3"/>
    </row>
    <row r="38" spans="1:14" x14ac:dyDescent="0.2">
      <c r="B38" s="6" t="s">
        <v>53</v>
      </c>
      <c r="C38" s="6" t="s">
        <v>55</v>
      </c>
      <c r="J38" s="2">
        <v>20000</v>
      </c>
      <c r="K38" s="108"/>
      <c r="L38" s="80"/>
    </row>
    <row r="39" spans="1:14" x14ac:dyDescent="0.2">
      <c r="B39" s="6" t="s">
        <v>54</v>
      </c>
      <c r="C39" s="6" t="s">
        <v>56</v>
      </c>
      <c r="J39" s="2">
        <v>5000</v>
      </c>
    </row>
    <row r="40" spans="1:14" x14ac:dyDescent="0.2">
      <c r="B40" s="6"/>
      <c r="C40" s="6"/>
      <c r="J40" s="2"/>
    </row>
    <row r="41" spans="1:14" x14ac:dyDescent="0.2">
      <c r="A41" s="11" t="s">
        <v>57</v>
      </c>
      <c r="B41" s="15" t="s">
        <v>58</v>
      </c>
      <c r="C41" s="16"/>
      <c r="D41" s="11"/>
      <c r="E41" s="3"/>
      <c r="F41" s="3"/>
      <c r="G41" s="3"/>
      <c r="H41" s="17">
        <f>SUM(J42:J45)</f>
        <v>72100</v>
      </c>
      <c r="I41" s="3"/>
      <c r="J41" s="5"/>
      <c r="L41" s="3"/>
      <c r="M41" s="3"/>
      <c r="N41" s="3"/>
    </row>
    <row r="42" spans="1:14" x14ac:dyDescent="0.2">
      <c r="B42" s="6" t="s">
        <v>59</v>
      </c>
      <c r="C42" s="6" t="s">
        <v>143</v>
      </c>
      <c r="J42" s="2">
        <v>44100</v>
      </c>
      <c r="K42" s="108"/>
      <c r="L42" s="109"/>
      <c r="M42" s="25"/>
    </row>
    <row r="43" spans="1:14" x14ac:dyDescent="0.2">
      <c r="B43" s="6" t="s">
        <v>60</v>
      </c>
      <c r="C43" s="6" t="s">
        <v>70</v>
      </c>
      <c r="J43" s="2">
        <v>8000</v>
      </c>
      <c r="K43" s="108"/>
    </row>
    <row r="44" spans="1:14" x14ac:dyDescent="0.2">
      <c r="B44" s="6" t="s">
        <v>61</v>
      </c>
      <c r="C44" s="6" t="s">
        <v>71</v>
      </c>
      <c r="J44" s="2">
        <v>20000</v>
      </c>
    </row>
    <row r="45" spans="1:14" x14ac:dyDescent="0.2">
      <c r="B45" s="6" t="s">
        <v>62</v>
      </c>
      <c r="C45" s="6" t="s">
        <v>72</v>
      </c>
      <c r="J45" s="2">
        <v>0</v>
      </c>
      <c r="K45" s="108"/>
    </row>
    <row r="46" spans="1:14" x14ac:dyDescent="0.2">
      <c r="J46" s="2"/>
    </row>
    <row r="47" spans="1:14" x14ac:dyDescent="0.2">
      <c r="A47" s="11" t="s">
        <v>5</v>
      </c>
      <c r="B47" s="15" t="s">
        <v>73</v>
      </c>
      <c r="C47" s="11"/>
      <c r="D47" s="11"/>
      <c r="E47" s="3"/>
      <c r="F47" s="3"/>
      <c r="G47" s="3"/>
      <c r="H47" s="17">
        <f>SUM(J48:J53)</f>
        <v>43500</v>
      </c>
      <c r="I47" s="3"/>
      <c r="J47" s="5"/>
      <c r="K47" s="76"/>
      <c r="L47" s="3"/>
      <c r="M47" s="3"/>
      <c r="N47" s="3"/>
    </row>
    <row r="48" spans="1:14" x14ac:dyDescent="0.2">
      <c r="B48" s="6" t="s">
        <v>64</v>
      </c>
      <c r="C48" s="6" t="s">
        <v>74</v>
      </c>
      <c r="J48" s="2">
        <v>5000</v>
      </c>
    </row>
    <row r="49" spans="1:14" x14ac:dyDescent="0.2">
      <c r="B49" s="6" t="s">
        <v>65</v>
      </c>
      <c r="C49" s="6" t="s">
        <v>75</v>
      </c>
      <c r="J49" s="2">
        <v>500</v>
      </c>
    </row>
    <row r="50" spans="1:14" x14ac:dyDescent="0.2">
      <c r="B50" s="6" t="s">
        <v>66</v>
      </c>
      <c r="C50" s="6" t="s">
        <v>76</v>
      </c>
      <c r="J50" s="2">
        <v>500</v>
      </c>
    </row>
    <row r="51" spans="1:14" x14ac:dyDescent="0.2">
      <c r="B51" s="6"/>
      <c r="C51" s="6" t="s">
        <v>69</v>
      </c>
      <c r="D51" t="s">
        <v>77</v>
      </c>
      <c r="J51" s="2">
        <v>2500</v>
      </c>
    </row>
    <row r="52" spans="1:14" x14ac:dyDescent="0.2">
      <c r="B52" s="6" t="s">
        <v>67</v>
      </c>
      <c r="C52" s="6" t="s">
        <v>78</v>
      </c>
      <c r="J52" s="2">
        <v>5000</v>
      </c>
    </row>
    <row r="53" spans="1:14" x14ac:dyDescent="0.2">
      <c r="B53" s="6" t="s">
        <v>68</v>
      </c>
      <c r="C53" s="6" t="s">
        <v>79</v>
      </c>
      <c r="J53" s="2">
        <v>30000</v>
      </c>
    </row>
    <row r="54" spans="1:14" x14ac:dyDescent="0.2">
      <c r="B54" s="6"/>
      <c r="J54" s="2"/>
    </row>
    <row r="55" spans="1:14" x14ac:dyDescent="0.2">
      <c r="J55" s="2"/>
    </row>
    <row r="56" spans="1:14" x14ac:dyDescent="0.2">
      <c r="B56" s="8" t="s">
        <v>82</v>
      </c>
      <c r="H56" s="5">
        <f>SUM(H13:H55)</f>
        <v>292600</v>
      </c>
      <c r="I56" s="3"/>
      <c r="J56" s="18">
        <f>H56</f>
        <v>292600</v>
      </c>
    </row>
    <row r="57" spans="1:14" x14ac:dyDescent="0.2">
      <c r="J57" s="2"/>
    </row>
    <row r="58" spans="1:14" x14ac:dyDescent="0.2">
      <c r="A58" s="3"/>
      <c r="B58" s="3" t="s">
        <v>83</v>
      </c>
      <c r="C58" s="3"/>
      <c r="D58" s="3"/>
      <c r="E58" s="3"/>
      <c r="F58" s="3"/>
      <c r="G58" s="3"/>
      <c r="H58" s="3"/>
      <c r="I58" s="3"/>
      <c r="J58" s="5">
        <f>J10-J56</f>
        <v>65339.760000000009</v>
      </c>
      <c r="K58" s="76"/>
      <c r="L58" s="3"/>
      <c r="M58" s="3"/>
      <c r="N58" s="3"/>
    </row>
    <row r="59" spans="1:14" x14ac:dyDescent="0.2">
      <c r="J59" s="2"/>
    </row>
    <row r="60" spans="1:14" x14ac:dyDescent="0.2">
      <c r="J60" s="2"/>
    </row>
    <row r="61" spans="1:14" x14ac:dyDescent="0.2">
      <c r="A61" t="s">
        <v>84</v>
      </c>
      <c r="D61" s="9">
        <v>40492</v>
      </c>
      <c r="J61" s="2"/>
    </row>
    <row r="62" spans="1:14" x14ac:dyDescent="0.2">
      <c r="J62" s="2"/>
    </row>
  </sheetData>
  <mergeCells count="3">
    <mergeCell ref="A1:J1"/>
    <mergeCell ref="A2:J2"/>
    <mergeCell ref="D24:G24"/>
  </mergeCells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">
    <pageSetUpPr fitToPage="1"/>
  </sheetPr>
  <dimension ref="A1:AI839"/>
  <sheetViews>
    <sheetView topLeftCell="B1" workbookViewId="0">
      <pane xSplit="9" ySplit="3" topLeftCell="S4" activePane="bottomRight" state="frozen"/>
      <selection activeCell="B1" sqref="B1"/>
      <selection pane="topRight" activeCell="K1" sqref="K1"/>
      <selection pane="bottomLeft" activeCell="B4" sqref="B4"/>
      <selection pane="bottomRight" activeCell="E6" sqref="E6"/>
    </sheetView>
  </sheetViews>
  <sheetFormatPr defaultRowHeight="12.75" x14ac:dyDescent="0.2"/>
  <cols>
    <col min="1" max="1" width="3.42578125" hidden="1" customWidth="1"/>
    <col min="2" max="2" width="4.5703125" customWidth="1"/>
    <col min="3" max="3" width="5.7109375" customWidth="1"/>
    <col min="4" max="4" width="34.5703125" customWidth="1"/>
    <col min="6" max="6" width="7" customWidth="1"/>
    <col min="7" max="7" width="7.85546875" customWidth="1"/>
    <col min="8" max="8" width="10.28515625" customWidth="1"/>
    <col min="10" max="10" width="10.140625" bestFit="1" customWidth="1"/>
    <col min="11" max="11" width="6.5703125" style="69" bestFit="1" customWidth="1"/>
    <col min="12" max="12" width="9.7109375" bestFit="1" customWidth="1"/>
    <col min="13" max="13" width="9.7109375" customWidth="1"/>
    <col min="14" max="14" width="9.7109375" bestFit="1" customWidth="1"/>
    <col min="15" max="16" width="10.140625" bestFit="1" customWidth="1"/>
    <col min="17" max="23" width="10.140625" customWidth="1"/>
    <col min="24" max="24" width="10.140625" style="3" bestFit="1" customWidth="1"/>
    <col min="25" max="25" width="3.7109375" customWidth="1"/>
    <col min="26" max="26" width="16.140625" style="65" customWidth="1"/>
  </cols>
  <sheetData>
    <row r="1" spans="1:35" x14ac:dyDescent="0.2">
      <c r="A1" s="191" t="s">
        <v>85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35" ht="15.75" x14ac:dyDescent="0.2">
      <c r="A2" s="193" t="s">
        <v>121</v>
      </c>
      <c r="B2" s="194"/>
      <c r="C2" s="194"/>
      <c r="D2" s="194"/>
      <c r="E2" s="194"/>
      <c r="F2" s="194"/>
      <c r="G2" s="194"/>
      <c r="H2" s="194"/>
      <c r="I2" s="194"/>
      <c r="J2" s="194"/>
      <c r="K2" s="113" t="s">
        <v>106</v>
      </c>
    </row>
    <row r="3" spans="1:35" x14ac:dyDescent="0.2">
      <c r="J3" s="10" t="s">
        <v>91</v>
      </c>
      <c r="K3" s="113" t="s">
        <v>107</v>
      </c>
      <c r="L3" s="28" t="s">
        <v>145</v>
      </c>
      <c r="M3" s="28" t="s">
        <v>144</v>
      </c>
      <c r="N3" s="28" t="s">
        <v>101</v>
      </c>
      <c r="O3" s="28" t="s">
        <v>102</v>
      </c>
      <c r="P3" s="28" t="s">
        <v>108</v>
      </c>
      <c r="Q3" s="28" t="s">
        <v>109</v>
      </c>
      <c r="R3" s="28" t="s">
        <v>110</v>
      </c>
      <c r="S3" s="28" t="s">
        <v>111</v>
      </c>
      <c r="T3" s="28" t="s">
        <v>115</v>
      </c>
      <c r="U3" s="28" t="s">
        <v>116</v>
      </c>
      <c r="V3" s="28" t="s">
        <v>117</v>
      </c>
      <c r="W3" s="28" t="s">
        <v>118</v>
      </c>
      <c r="X3" s="3" t="s">
        <v>103</v>
      </c>
    </row>
    <row r="4" spans="1:35" ht="15" x14ac:dyDescent="0.25">
      <c r="A4" s="19" t="s">
        <v>13</v>
      </c>
      <c r="B4" s="198" t="s">
        <v>13</v>
      </c>
      <c r="C4" s="196"/>
      <c r="J4" s="2"/>
      <c r="K4" s="108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5"/>
      <c r="Y4" s="2"/>
      <c r="AA4" s="2"/>
      <c r="AB4" s="2"/>
      <c r="AC4" s="2"/>
      <c r="AD4" s="2"/>
      <c r="AE4" s="2"/>
      <c r="AF4" s="2"/>
      <c r="AG4" s="2"/>
      <c r="AH4" s="2"/>
      <c r="AI4" s="2"/>
    </row>
    <row r="5" spans="1:35" x14ac:dyDescent="0.2">
      <c r="A5" s="33" t="s">
        <v>0</v>
      </c>
      <c r="B5" s="33" t="s">
        <v>122</v>
      </c>
      <c r="C5" s="33"/>
      <c r="D5" s="33"/>
      <c r="E5" s="33"/>
      <c r="F5" s="33"/>
      <c r="G5" s="33"/>
      <c r="H5" s="33"/>
      <c r="I5" s="33"/>
      <c r="J5" s="34">
        <v>169439.76</v>
      </c>
      <c r="K5" s="70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67">
        <f>J5</f>
        <v>169439.76</v>
      </c>
      <c r="Y5" s="2"/>
      <c r="Z5" s="65">
        <f>X5/J5</f>
        <v>1</v>
      </c>
      <c r="AA5" s="2"/>
      <c r="AB5" s="2"/>
      <c r="AC5" s="2"/>
      <c r="AD5" s="2"/>
      <c r="AE5" s="2"/>
      <c r="AF5" s="2"/>
      <c r="AG5" s="2"/>
      <c r="AH5" s="2"/>
      <c r="AI5" s="2"/>
    </row>
    <row r="6" spans="1:35" x14ac:dyDescent="0.2">
      <c r="A6" s="40" t="s">
        <v>2</v>
      </c>
      <c r="B6" s="40" t="s">
        <v>6</v>
      </c>
      <c r="C6" s="40"/>
      <c r="D6" s="40"/>
      <c r="E6" s="40">
        <v>346</v>
      </c>
      <c r="F6" s="40" t="s">
        <v>7</v>
      </c>
      <c r="G6" s="41">
        <v>400</v>
      </c>
      <c r="H6" s="40"/>
      <c r="I6" s="40"/>
      <c r="J6" s="42">
        <f>E6*G6</f>
        <v>138400</v>
      </c>
      <c r="K6" s="71"/>
      <c r="L6" s="42"/>
      <c r="M6" s="42"/>
      <c r="N6" s="42"/>
      <c r="O6" s="42">
        <v>138400</v>
      </c>
      <c r="P6" s="42"/>
      <c r="Q6" s="42"/>
      <c r="R6" s="42"/>
      <c r="S6" s="42"/>
      <c r="T6" s="42"/>
      <c r="U6" s="42"/>
      <c r="V6" s="42"/>
      <c r="W6" s="42"/>
      <c r="X6" s="43">
        <f t="shared" ref="X6:X12" si="0">SUM(L6:W6)</f>
        <v>138400</v>
      </c>
      <c r="Y6" s="2"/>
      <c r="Z6" s="65">
        <f>X6/J6</f>
        <v>1</v>
      </c>
      <c r="AA6" s="2"/>
      <c r="AB6" s="2"/>
      <c r="AC6" s="2"/>
      <c r="AD6" s="2"/>
      <c r="AE6" s="2"/>
      <c r="AF6" s="2"/>
      <c r="AG6" s="2"/>
      <c r="AH6" s="2"/>
      <c r="AI6" s="2"/>
    </row>
    <row r="7" spans="1:35" x14ac:dyDescent="0.2">
      <c r="A7" s="36" t="s">
        <v>3</v>
      </c>
      <c r="B7" s="36" t="s">
        <v>8</v>
      </c>
      <c r="C7" s="36"/>
      <c r="D7" s="36"/>
      <c r="E7" s="39" t="s">
        <v>105</v>
      </c>
      <c r="F7" s="36"/>
      <c r="G7" s="36"/>
      <c r="H7" s="36"/>
      <c r="I7" s="36"/>
      <c r="J7" s="37">
        <v>50000</v>
      </c>
      <c r="K7" s="72"/>
      <c r="L7" s="37"/>
      <c r="M7" s="37"/>
      <c r="N7" s="37"/>
      <c r="O7" s="37">
        <v>5000</v>
      </c>
      <c r="P7" s="37">
        <v>1500</v>
      </c>
      <c r="Q7" s="37">
        <v>160010</v>
      </c>
      <c r="R7" s="37"/>
      <c r="S7" s="37"/>
      <c r="T7" s="37"/>
      <c r="U7" s="37"/>
      <c r="V7" s="37"/>
      <c r="W7" s="37"/>
      <c r="X7" s="84">
        <f t="shared" si="0"/>
        <v>166510</v>
      </c>
      <c r="Y7" s="2"/>
      <c r="Z7" s="197">
        <f>(X7+X8)/J7</f>
        <v>2.4975800000000001</v>
      </c>
      <c r="AA7" s="2"/>
      <c r="AB7" s="2"/>
      <c r="AC7" s="2"/>
      <c r="AD7" s="2"/>
      <c r="AE7" s="2"/>
      <c r="AF7" s="2"/>
      <c r="AG7" s="2"/>
      <c r="AH7" s="2"/>
      <c r="AI7" s="2"/>
    </row>
    <row r="8" spans="1:35" x14ac:dyDescent="0.2">
      <c r="A8" s="40"/>
      <c r="B8" s="40"/>
      <c r="C8" s="40"/>
      <c r="D8" s="40"/>
      <c r="E8" s="44" t="s">
        <v>104</v>
      </c>
      <c r="F8" s="40"/>
      <c r="G8" s="40"/>
      <c r="H8" s="40"/>
      <c r="I8" s="40"/>
      <c r="J8" s="42"/>
      <c r="K8" s="71"/>
      <c r="L8" s="42"/>
      <c r="M8" s="42"/>
      <c r="N8" s="42"/>
      <c r="O8" s="42">
        <v>-655</v>
      </c>
      <c r="P8" s="42">
        <v>-4417</v>
      </c>
      <c r="Q8" s="42">
        <v>-21428</v>
      </c>
      <c r="R8" s="42">
        <v>-15131</v>
      </c>
      <c r="S8" s="42"/>
      <c r="T8" s="42"/>
      <c r="U8" s="42"/>
      <c r="V8" s="42"/>
      <c r="W8" s="42"/>
      <c r="X8" s="43">
        <f t="shared" si="0"/>
        <v>-41631</v>
      </c>
      <c r="Y8" s="2"/>
      <c r="Z8" s="197"/>
      <c r="AA8" s="2"/>
      <c r="AB8" s="2"/>
      <c r="AC8" s="2"/>
      <c r="AD8" s="2"/>
      <c r="AE8" s="2"/>
      <c r="AF8" s="2"/>
      <c r="AG8" s="2"/>
      <c r="AH8" s="2"/>
      <c r="AI8" s="2"/>
    </row>
    <row r="9" spans="1:35" x14ac:dyDescent="0.2">
      <c r="A9" s="36" t="s">
        <v>4</v>
      </c>
      <c r="B9" s="36" t="s">
        <v>9</v>
      </c>
      <c r="C9" s="36"/>
      <c r="D9" s="36"/>
      <c r="E9" s="36"/>
      <c r="F9" s="36"/>
      <c r="G9" s="36"/>
      <c r="H9" s="36"/>
      <c r="I9" s="36"/>
      <c r="J9" s="37">
        <v>100</v>
      </c>
      <c r="K9" s="72"/>
      <c r="L9" s="37">
        <v>14.28</v>
      </c>
      <c r="M9" s="37">
        <v>12.97</v>
      </c>
      <c r="N9" s="37">
        <v>8.6300000000000008</v>
      </c>
      <c r="O9" s="37">
        <v>7.16</v>
      </c>
      <c r="P9" s="37">
        <v>17.2</v>
      </c>
      <c r="Q9" s="37">
        <v>20.100000000000001</v>
      </c>
      <c r="R9" s="37">
        <v>25.68</v>
      </c>
      <c r="S9" s="37">
        <v>20.71</v>
      </c>
      <c r="T9" s="37">
        <v>17.010000000000002</v>
      </c>
      <c r="U9" s="37">
        <v>14.66</v>
      </c>
      <c r="V9" s="37">
        <v>11.77</v>
      </c>
      <c r="W9" s="37">
        <v>11.63</v>
      </c>
      <c r="X9" s="84">
        <f t="shared" si="0"/>
        <v>181.8</v>
      </c>
      <c r="Y9" s="2"/>
      <c r="Z9" s="65">
        <f>X9/J9</f>
        <v>1.8180000000000001</v>
      </c>
      <c r="AA9" s="2"/>
      <c r="AB9" s="2"/>
      <c r="AC9" s="2"/>
      <c r="AD9" s="2"/>
      <c r="AE9" s="2"/>
      <c r="AF9" s="2"/>
      <c r="AG9" s="2"/>
      <c r="AH9" s="2"/>
      <c r="AI9" s="2"/>
    </row>
    <row r="10" spans="1:35" x14ac:dyDescent="0.2">
      <c r="A10" s="45" t="s">
        <v>5</v>
      </c>
      <c r="B10" s="45" t="s">
        <v>10</v>
      </c>
      <c r="C10" s="45"/>
      <c r="D10" s="45"/>
      <c r="E10" s="45" t="s">
        <v>114</v>
      </c>
      <c r="F10" s="45"/>
      <c r="G10" s="45"/>
      <c r="H10" s="45"/>
      <c r="I10" s="45"/>
      <c r="J10" s="46">
        <v>0</v>
      </c>
      <c r="K10" s="73"/>
      <c r="L10" s="46"/>
      <c r="M10" s="46"/>
      <c r="N10" s="46"/>
      <c r="O10" s="46"/>
      <c r="P10" s="46"/>
      <c r="Q10" s="46"/>
      <c r="R10" s="46">
        <v>960</v>
      </c>
      <c r="S10" s="46"/>
      <c r="T10" s="46"/>
      <c r="U10" s="46"/>
      <c r="V10" s="46"/>
      <c r="W10" s="46"/>
      <c r="X10" s="43">
        <f t="shared" si="0"/>
        <v>960</v>
      </c>
      <c r="Y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s="80" customFormat="1" x14ac:dyDescent="0.2">
      <c r="A11" s="81"/>
      <c r="B11" s="81"/>
      <c r="C11" s="81"/>
      <c r="D11" s="81"/>
      <c r="E11" s="81" t="s">
        <v>112</v>
      </c>
      <c r="F11" s="81"/>
      <c r="G11" s="81"/>
      <c r="H11" s="81"/>
      <c r="I11" s="81"/>
      <c r="J11" s="82"/>
      <c r="K11" s="83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4">
        <f t="shared" si="0"/>
        <v>0</v>
      </c>
      <c r="Y11" s="25"/>
      <c r="Z11" s="65"/>
      <c r="AA11" s="25"/>
      <c r="AB11" s="25"/>
      <c r="AC11" s="25"/>
      <c r="AD11" s="25"/>
      <c r="AE11" s="25"/>
      <c r="AF11" s="25"/>
      <c r="AG11" s="25"/>
      <c r="AH11" s="25"/>
      <c r="AI11" s="25"/>
    </row>
    <row r="12" spans="1:35" x14ac:dyDescent="0.2">
      <c r="A12" s="40"/>
      <c r="B12" s="40"/>
      <c r="C12" s="40"/>
      <c r="D12" s="40"/>
      <c r="E12" s="40" t="s">
        <v>113</v>
      </c>
      <c r="F12" s="40"/>
      <c r="G12" s="40"/>
      <c r="H12" s="40"/>
      <c r="I12" s="40"/>
      <c r="J12" s="42"/>
      <c r="K12" s="71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3">
        <f t="shared" si="0"/>
        <v>0</v>
      </c>
      <c r="Y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x14ac:dyDescent="0.2">
      <c r="B13" s="3" t="s">
        <v>11</v>
      </c>
      <c r="C13" s="3"/>
      <c r="J13" s="18">
        <f>SUM(J5:J12)</f>
        <v>357939.76</v>
      </c>
      <c r="L13" s="5">
        <f>SUM(L5:L10)</f>
        <v>14.28</v>
      </c>
      <c r="M13" s="5">
        <f>SUM(M5:M10)</f>
        <v>12.97</v>
      </c>
      <c r="N13" s="5">
        <f>SUM(N5:N10)</f>
        <v>8.6300000000000008</v>
      </c>
      <c r="O13" s="5">
        <f>SUM(O5:O10)</f>
        <v>142752.16</v>
      </c>
      <c r="P13" s="5">
        <f t="shared" ref="P13:U13" si="1">SUM(P5:P12)</f>
        <v>-2899.8</v>
      </c>
      <c r="Q13" s="5">
        <f t="shared" si="1"/>
        <v>138602.1</v>
      </c>
      <c r="R13" s="5">
        <f t="shared" si="1"/>
        <v>-14145.32</v>
      </c>
      <c r="S13" s="5">
        <f t="shared" si="1"/>
        <v>20.71</v>
      </c>
      <c r="T13" s="5">
        <f t="shared" si="1"/>
        <v>17.010000000000002</v>
      </c>
      <c r="U13" s="5">
        <f t="shared" si="1"/>
        <v>14.66</v>
      </c>
      <c r="V13" s="5">
        <f>SUM(V5:V12)</f>
        <v>11.77</v>
      </c>
      <c r="W13" s="5">
        <f>SUM(W5:W12)</f>
        <v>11.63</v>
      </c>
      <c r="X13" s="63">
        <f>SUM(L13:W13)+X5</f>
        <v>433860.56000000006</v>
      </c>
      <c r="Y13" s="2"/>
      <c r="Z13" s="66">
        <f>X13/J13</f>
        <v>1.2121049642543205</v>
      </c>
      <c r="AA13" s="2"/>
      <c r="AB13" s="2"/>
      <c r="AC13" s="2"/>
      <c r="AD13" s="2"/>
      <c r="AE13" s="2"/>
      <c r="AF13" s="2"/>
      <c r="AG13" s="2"/>
      <c r="AH13" s="2"/>
      <c r="AI13" s="2"/>
    </row>
    <row r="14" spans="1:35" x14ac:dyDescent="0.2">
      <c r="J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5"/>
      <c r="Y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15" x14ac:dyDescent="0.25">
      <c r="A15" s="19" t="s">
        <v>12</v>
      </c>
      <c r="B15" s="198" t="s">
        <v>12</v>
      </c>
      <c r="C15" s="196"/>
      <c r="J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5"/>
      <c r="Y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x14ac:dyDescent="0.2">
      <c r="A16" s="11" t="s">
        <v>0</v>
      </c>
      <c r="B16" s="12" t="s">
        <v>14</v>
      </c>
      <c r="C16" s="11"/>
      <c r="D16" s="13"/>
      <c r="H16" s="17">
        <f>SUM(I17:I32)</f>
        <v>111000</v>
      </c>
      <c r="J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5"/>
      <c r="Y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x14ac:dyDescent="0.2">
      <c r="A17" s="30"/>
      <c r="B17" s="48" t="s">
        <v>15</v>
      </c>
      <c r="C17" s="30" t="s">
        <v>16</v>
      </c>
      <c r="D17" s="30"/>
      <c r="E17" s="30"/>
      <c r="F17" s="30"/>
      <c r="G17" s="30"/>
      <c r="H17" s="30"/>
      <c r="I17" s="32">
        <f>J18</f>
        <v>8000</v>
      </c>
      <c r="J17" s="31"/>
      <c r="K17" s="74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2"/>
      <c r="Y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x14ac:dyDescent="0.2">
      <c r="A18" s="45"/>
      <c r="B18" s="45"/>
      <c r="C18" s="53" t="s">
        <v>17</v>
      </c>
      <c r="D18" s="45" t="s">
        <v>87</v>
      </c>
      <c r="E18" s="45"/>
      <c r="F18" s="45"/>
      <c r="G18" s="54"/>
      <c r="H18" s="45"/>
      <c r="I18" s="55"/>
      <c r="J18" s="46">
        <v>8000</v>
      </c>
      <c r="K18" s="73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>
        <v>6870</v>
      </c>
      <c r="X18" s="47">
        <f>SUM(L18:W18)</f>
        <v>6870</v>
      </c>
      <c r="Y18" s="2"/>
      <c r="Z18" s="65">
        <f>X18/J18</f>
        <v>0.85875000000000001</v>
      </c>
      <c r="AA18" s="2"/>
      <c r="AB18" s="2"/>
      <c r="AC18" s="2"/>
      <c r="AD18" s="2"/>
      <c r="AE18" s="2"/>
      <c r="AF18" s="2"/>
      <c r="AG18" s="2"/>
      <c r="AH18" s="2"/>
      <c r="AI18" s="2"/>
    </row>
    <row r="19" spans="1:35" x14ac:dyDescent="0.2">
      <c r="A19" s="30"/>
      <c r="B19" s="48" t="s">
        <v>18</v>
      </c>
      <c r="C19" s="30" t="s">
        <v>25</v>
      </c>
      <c r="D19" s="30"/>
      <c r="E19" s="30"/>
      <c r="F19" s="30"/>
      <c r="G19" s="30"/>
      <c r="H19" s="30"/>
      <c r="I19" s="32">
        <f>SUM(J20:J23)</f>
        <v>40000</v>
      </c>
      <c r="J19" s="31"/>
      <c r="K19" s="74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2"/>
      <c r="Y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x14ac:dyDescent="0.2">
      <c r="A20" s="33"/>
      <c r="B20" s="49"/>
      <c r="C20" s="49" t="s">
        <v>21</v>
      </c>
      <c r="D20" s="33" t="s">
        <v>26</v>
      </c>
      <c r="E20" s="33"/>
      <c r="F20" s="33"/>
      <c r="G20" s="33"/>
      <c r="H20" s="33"/>
      <c r="I20" s="51"/>
      <c r="J20" s="34">
        <v>8000</v>
      </c>
      <c r="K20" s="70"/>
      <c r="L20" s="34"/>
      <c r="M20" s="34"/>
      <c r="N20" s="34"/>
      <c r="O20" s="34">
        <v>2100</v>
      </c>
      <c r="P20" s="34"/>
      <c r="Q20" s="34"/>
      <c r="R20" s="34">
        <v>3000</v>
      </c>
      <c r="S20" s="34"/>
      <c r="T20" s="34">
        <v>1775</v>
      </c>
      <c r="U20" s="34"/>
      <c r="V20" s="34"/>
      <c r="W20" s="34"/>
      <c r="X20" s="35">
        <f>SUM(L20:W20)</f>
        <v>6875</v>
      </c>
      <c r="Y20" s="2"/>
      <c r="Z20" s="110">
        <f>X20/J20</f>
        <v>0.859375</v>
      </c>
      <c r="AA20" s="2"/>
      <c r="AB20" s="2"/>
      <c r="AC20" s="2"/>
      <c r="AD20" s="2"/>
      <c r="AE20" s="2"/>
      <c r="AF20" s="2"/>
      <c r="AG20" s="2"/>
      <c r="AH20" s="2"/>
      <c r="AI20" s="2"/>
    </row>
    <row r="21" spans="1:35" x14ac:dyDescent="0.2">
      <c r="A21" s="56"/>
      <c r="B21" s="57"/>
      <c r="C21" s="57" t="s">
        <v>22</v>
      </c>
      <c r="D21" s="56" t="s">
        <v>94</v>
      </c>
      <c r="E21" s="56"/>
      <c r="F21" s="56"/>
      <c r="G21" s="58"/>
      <c r="H21" s="56"/>
      <c r="I21" s="59"/>
      <c r="J21" s="60">
        <v>20000</v>
      </c>
      <c r="K21" s="75"/>
      <c r="L21" s="60"/>
      <c r="M21" s="60"/>
      <c r="N21" s="60"/>
      <c r="O21" s="60"/>
      <c r="P21" s="60"/>
      <c r="Q21" s="60"/>
      <c r="R21" s="60"/>
      <c r="S21" s="60">
        <v>2000</v>
      </c>
      <c r="T21" s="60">
        <v>6000</v>
      </c>
      <c r="U21" s="60">
        <v>4000</v>
      </c>
      <c r="V21" s="60"/>
      <c r="W21" s="60"/>
      <c r="X21" s="61">
        <f>SUM(L21:W21)</f>
        <v>12000</v>
      </c>
      <c r="Y21" s="2"/>
      <c r="Z21" s="65">
        <f>X21/J21</f>
        <v>0.6</v>
      </c>
      <c r="AA21" s="2"/>
      <c r="AB21" s="2"/>
      <c r="AC21" s="2"/>
      <c r="AD21" s="2"/>
      <c r="AE21" s="2"/>
      <c r="AF21" s="2"/>
      <c r="AG21" s="2"/>
      <c r="AH21" s="2"/>
      <c r="AI21" s="2"/>
    </row>
    <row r="22" spans="1:35" x14ac:dyDescent="0.2">
      <c r="A22" s="36"/>
      <c r="B22" s="50"/>
      <c r="C22" s="50" t="s">
        <v>23</v>
      </c>
      <c r="D22" s="36" t="s">
        <v>99</v>
      </c>
      <c r="E22" s="36"/>
      <c r="F22" s="36"/>
      <c r="G22" s="36"/>
      <c r="H22" s="36"/>
      <c r="I22" s="39"/>
      <c r="J22" s="37">
        <v>6000</v>
      </c>
      <c r="K22" s="72"/>
      <c r="L22" s="37"/>
      <c r="M22" s="37"/>
      <c r="N22" s="37"/>
      <c r="O22" s="37"/>
      <c r="P22" s="37"/>
      <c r="Q22" s="37"/>
      <c r="R22" s="37"/>
      <c r="S22" s="37"/>
      <c r="T22" s="37">
        <v>6000</v>
      </c>
      <c r="U22" s="37"/>
      <c r="V22" s="37"/>
      <c r="W22" s="37"/>
      <c r="X22" s="38">
        <f>SUM(L22:W22)</f>
        <v>6000</v>
      </c>
      <c r="Y22" s="2"/>
      <c r="Z22" s="65">
        <f>X22/J22</f>
        <v>1</v>
      </c>
      <c r="AA22" s="2"/>
      <c r="AB22" s="2"/>
      <c r="AC22" s="2"/>
      <c r="AD22" s="2"/>
      <c r="AE22" s="2"/>
      <c r="AF22" s="2"/>
      <c r="AG22" s="2"/>
      <c r="AH22" s="2"/>
      <c r="AI22" s="2"/>
    </row>
    <row r="23" spans="1:35" x14ac:dyDescent="0.2">
      <c r="A23" s="40"/>
      <c r="B23" s="62"/>
      <c r="C23" s="62" t="s">
        <v>24</v>
      </c>
      <c r="D23" s="40" t="s">
        <v>27</v>
      </c>
      <c r="E23" s="40"/>
      <c r="F23" s="40"/>
      <c r="G23" s="40"/>
      <c r="H23" s="40"/>
      <c r="I23" s="44"/>
      <c r="J23" s="42">
        <v>6000</v>
      </c>
      <c r="K23" s="71"/>
      <c r="L23" s="42"/>
      <c r="M23" s="42">
        <v>3080</v>
      </c>
      <c r="N23" s="42"/>
      <c r="O23" s="42"/>
      <c r="P23" s="42"/>
      <c r="Q23" s="42">
        <v>2420</v>
      </c>
      <c r="R23" s="42"/>
      <c r="S23" s="42"/>
      <c r="T23" s="42"/>
      <c r="U23" s="42"/>
      <c r="V23" s="42"/>
      <c r="W23" s="42"/>
      <c r="X23" s="43">
        <f>SUM(L23:W23)</f>
        <v>5500</v>
      </c>
      <c r="Y23" s="2"/>
      <c r="Z23" s="79">
        <f>X23/J23</f>
        <v>0.91666666666666663</v>
      </c>
      <c r="AA23" s="2"/>
      <c r="AB23" s="2"/>
      <c r="AC23" s="2"/>
      <c r="AD23" s="2"/>
      <c r="AE23" s="2"/>
      <c r="AF23" s="2"/>
      <c r="AG23" s="2"/>
      <c r="AH23" s="2"/>
      <c r="AI23" s="2"/>
    </row>
    <row r="24" spans="1:35" x14ac:dyDescent="0.2">
      <c r="A24" s="30"/>
      <c r="B24" s="48" t="s">
        <v>19</v>
      </c>
      <c r="C24" s="48" t="s">
        <v>28</v>
      </c>
      <c r="D24" s="30"/>
      <c r="E24" s="30"/>
      <c r="F24" s="30"/>
      <c r="G24" s="30"/>
      <c r="H24" s="30"/>
      <c r="I24" s="32">
        <f>SUM(J25:J28)</f>
        <v>47000</v>
      </c>
      <c r="J24" s="31"/>
      <c r="K24" s="74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2"/>
      <c r="Y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x14ac:dyDescent="0.2">
      <c r="A25" s="33"/>
      <c r="B25" s="33"/>
      <c r="C25" s="49" t="s">
        <v>29</v>
      </c>
      <c r="D25" s="33" t="s">
        <v>100</v>
      </c>
      <c r="E25" s="33"/>
      <c r="F25" s="33"/>
      <c r="G25" s="33"/>
      <c r="H25" s="33"/>
      <c r="I25" s="51"/>
      <c r="J25" s="34">
        <v>25000</v>
      </c>
      <c r="K25" s="111"/>
      <c r="L25" s="34"/>
      <c r="M25" s="34">
        <v>4416</v>
      </c>
      <c r="N25" s="34">
        <v>540</v>
      </c>
      <c r="O25" s="34">
        <v>737</v>
      </c>
      <c r="P25" s="34"/>
      <c r="Q25" s="34">
        <v>550</v>
      </c>
      <c r="R25" s="34"/>
      <c r="S25" s="86">
        <v>387</v>
      </c>
      <c r="T25" s="34">
        <v>3845</v>
      </c>
      <c r="U25" s="34">
        <f>1357+954+480-218+1029+6936+280</f>
        <v>10818</v>
      </c>
      <c r="V25" s="34"/>
      <c r="W25" s="86">
        <f>3013+632</f>
        <v>3645</v>
      </c>
      <c r="X25" s="35">
        <f>SUM(L25:W25)</f>
        <v>24938</v>
      </c>
      <c r="Y25" s="2"/>
      <c r="Z25" s="65">
        <f>X25/J25</f>
        <v>0.99751999999999996</v>
      </c>
      <c r="AA25" s="2"/>
      <c r="AB25" s="2"/>
      <c r="AC25" s="2"/>
      <c r="AD25" s="2"/>
      <c r="AE25" s="2"/>
      <c r="AF25" s="2"/>
      <c r="AG25" s="2"/>
      <c r="AH25" s="2"/>
      <c r="AI25" s="2"/>
    </row>
    <row r="26" spans="1:35" x14ac:dyDescent="0.2">
      <c r="A26" s="56"/>
      <c r="B26" s="57"/>
      <c r="C26" s="57" t="s">
        <v>30</v>
      </c>
      <c r="D26" s="56" t="s">
        <v>33</v>
      </c>
      <c r="E26" s="56"/>
      <c r="F26" s="56"/>
      <c r="G26" s="56"/>
      <c r="H26" s="56"/>
      <c r="I26" s="59"/>
      <c r="J26" s="60">
        <v>15000</v>
      </c>
      <c r="K26" s="75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>
        <f>14250</f>
        <v>14250</v>
      </c>
      <c r="X26" s="61">
        <f>SUM(L26:W26)</f>
        <v>14250</v>
      </c>
      <c r="Y26" s="2"/>
      <c r="Z26" s="65">
        <f>X26/J26</f>
        <v>0.95</v>
      </c>
      <c r="AA26" s="2"/>
      <c r="AB26" s="2"/>
      <c r="AC26" s="2"/>
      <c r="AD26" s="2"/>
      <c r="AE26" s="2"/>
      <c r="AF26" s="2"/>
      <c r="AG26" s="2"/>
      <c r="AH26" s="2"/>
      <c r="AI26" s="2"/>
    </row>
    <row r="27" spans="1:35" ht="25.5" customHeight="1" x14ac:dyDescent="0.2">
      <c r="A27" s="36"/>
      <c r="B27" s="50"/>
      <c r="C27" s="52" t="s">
        <v>31</v>
      </c>
      <c r="D27" s="199" t="s">
        <v>34</v>
      </c>
      <c r="E27" s="200"/>
      <c r="F27" s="200"/>
      <c r="G27" s="200"/>
      <c r="H27" s="36"/>
      <c r="I27" s="39"/>
      <c r="J27" s="37">
        <v>3000</v>
      </c>
      <c r="K27" s="72"/>
      <c r="L27" s="37"/>
      <c r="M27" s="37"/>
      <c r="N27" s="37"/>
      <c r="O27" s="37"/>
      <c r="P27" s="37"/>
      <c r="Q27" s="37"/>
      <c r="R27" s="37"/>
      <c r="S27" s="37"/>
      <c r="T27" s="37">
        <v>1716</v>
      </c>
      <c r="U27" s="37"/>
      <c r="V27" s="37"/>
      <c r="W27" s="37">
        <v>2000</v>
      </c>
      <c r="X27" s="38">
        <f>SUM(L27:W27)</f>
        <v>3716</v>
      </c>
      <c r="Y27" s="2"/>
      <c r="Z27" s="116">
        <f>X27/J27</f>
        <v>1.2386666666666666</v>
      </c>
      <c r="AA27" s="2"/>
      <c r="AB27" s="2"/>
      <c r="AC27" s="2"/>
      <c r="AD27" s="2"/>
      <c r="AE27" s="2"/>
      <c r="AF27" s="2"/>
      <c r="AG27" s="2"/>
      <c r="AH27" s="2"/>
      <c r="AI27" s="2"/>
    </row>
    <row r="28" spans="1:35" x14ac:dyDescent="0.2">
      <c r="A28" s="40"/>
      <c r="B28" s="62"/>
      <c r="C28" s="62" t="s">
        <v>32</v>
      </c>
      <c r="D28" s="40" t="s">
        <v>35</v>
      </c>
      <c r="E28" s="40"/>
      <c r="F28" s="40"/>
      <c r="G28" s="40"/>
      <c r="H28" s="40"/>
      <c r="I28" s="44"/>
      <c r="J28" s="42">
        <v>4000</v>
      </c>
      <c r="K28" s="71"/>
      <c r="L28" s="42"/>
      <c r="M28" s="42"/>
      <c r="N28" s="42"/>
      <c r="O28" s="42">
        <v>430</v>
      </c>
      <c r="P28" s="42"/>
      <c r="Q28" s="42">
        <v>518</v>
      </c>
      <c r="R28" s="42"/>
      <c r="S28" s="42">
        <v>1667</v>
      </c>
      <c r="T28" s="42"/>
      <c r="U28" s="42">
        <v>737</v>
      </c>
      <c r="V28" s="42"/>
      <c r="W28" s="42"/>
      <c r="X28" s="43">
        <f>SUM(L28:W28)</f>
        <v>3352</v>
      </c>
      <c r="Y28" s="2"/>
      <c r="Z28" s="65">
        <f>X28/J28</f>
        <v>0.83799999999999997</v>
      </c>
      <c r="AA28" s="2"/>
      <c r="AB28" s="2"/>
      <c r="AC28" s="2"/>
      <c r="AD28" s="2"/>
      <c r="AE28" s="2"/>
      <c r="AF28" s="2"/>
      <c r="AG28" s="2"/>
      <c r="AH28" s="2"/>
      <c r="AI28" s="2"/>
    </row>
    <row r="29" spans="1:35" x14ac:dyDescent="0.2">
      <c r="A29" s="30"/>
      <c r="B29" s="48" t="s">
        <v>20</v>
      </c>
      <c r="C29" s="48" t="s">
        <v>36</v>
      </c>
      <c r="D29" s="30"/>
      <c r="E29" s="30"/>
      <c r="F29" s="30"/>
      <c r="G29" s="30"/>
      <c r="H29" s="30"/>
      <c r="I29" s="32">
        <f>SUM(J30:J32)</f>
        <v>16000</v>
      </c>
      <c r="J29" s="31"/>
      <c r="K29" s="74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2"/>
      <c r="Y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x14ac:dyDescent="0.2">
      <c r="A30" s="30"/>
      <c r="B30" s="48"/>
      <c r="C30" s="48" t="s">
        <v>37</v>
      </c>
      <c r="D30" s="30" t="s">
        <v>40</v>
      </c>
      <c r="E30" s="30"/>
      <c r="F30" s="30"/>
      <c r="G30" s="30"/>
      <c r="H30" s="30"/>
      <c r="I30" s="30"/>
      <c r="J30" s="31">
        <v>15000</v>
      </c>
      <c r="K30" s="111"/>
      <c r="L30" s="31"/>
      <c r="M30" s="31"/>
      <c r="N30" s="31"/>
      <c r="O30" s="31">
        <v>10608</v>
      </c>
      <c r="P30" s="31"/>
      <c r="Q30" s="31"/>
      <c r="R30" s="31"/>
      <c r="S30" s="31"/>
      <c r="T30" s="31">
        <v>3295</v>
      </c>
      <c r="U30" s="31">
        <f>624+301</f>
        <v>925</v>
      </c>
      <c r="V30" s="31"/>
      <c r="W30" s="31"/>
      <c r="X30" s="32">
        <f>SUM(L30:W30)</f>
        <v>14828</v>
      </c>
      <c r="Y30" s="2"/>
      <c r="Z30" s="110">
        <f>X30/J30</f>
        <v>0.98853333333333337</v>
      </c>
      <c r="AA30" s="2"/>
      <c r="AB30" s="2"/>
      <c r="AC30" s="2"/>
      <c r="AD30" s="2"/>
      <c r="AE30" s="2"/>
      <c r="AF30" s="2"/>
      <c r="AG30" s="2"/>
      <c r="AH30" s="2"/>
      <c r="AI30" s="2"/>
    </row>
    <row r="31" spans="1:35" x14ac:dyDescent="0.2">
      <c r="A31" s="40"/>
      <c r="B31" s="62"/>
      <c r="C31" s="62" t="s">
        <v>38</v>
      </c>
      <c r="D31" s="40" t="s">
        <v>41</v>
      </c>
      <c r="E31" s="40"/>
      <c r="F31" s="40"/>
      <c r="G31" s="40"/>
      <c r="H31" s="40"/>
      <c r="I31" s="40"/>
      <c r="J31" s="42">
        <v>500</v>
      </c>
      <c r="K31" s="71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3">
        <f>SUM(L31:W31)</f>
        <v>0</v>
      </c>
      <c r="Y31" s="2"/>
      <c r="Z31" s="65">
        <f>X31/J31</f>
        <v>0</v>
      </c>
      <c r="AA31" s="2"/>
      <c r="AB31" s="2"/>
      <c r="AC31" s="2"/>
      <c r="AD31" s="2"/>
      <c r="AE31" s="2"/>
      <c r="AF31" s="2"/>
      <c r="AG31" s="2"/>
      <c r="AH31" s="2"/>
      <c r="AI31" s="2"/>
    </row>
    <row r="32" spans="1:35" x14ac:dyDescent="0.2">
      <c r="A32" s="33"/>
      <c r="B32" s="49"/>
      <c r="C32" s="49" t="s">
        <v>39</v>
      </c>
      <c r="D32" s="33" t="s">
        <v>42</v>
      </c>
      <c r="E32" s="33"/>
      <c r="F32" s="33"/>
      <c r="G32" s="33"/>
      <c r="H32" s="33"/>
      <c r="I32" s="33"/>
      <c r="J32" s="34">
        <v>500</v>
      </c>
      <c r="K32" s="70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5">
        <f>SUM(L32:W32)</f>
        <v>0</v>
      </c>
      <c r="Y32" s="2"/>
      <c r="Z32" s="65">
        <f>X32/J32</f>
        <v>0</v>
      </c>
      <c r="AA32" s="2"/>
      <c r="AB32" s="2"/>
      <c r="AC32" s="2"/>
      <c r="AD32" s="2"/>
      <c r="AE32" s="2"/>
      <c r="AF32" s="2"/>
      <c r="AG32" s="2"/>
      <c r="AH32" s="2"/>
      <c r="AI32" s="2"/>
    </row>
    <row r="33" spans="1:35" x14ac:dyDescent="0.2">
      <c r="B33" s="6"/>
      <c r="C33" s="6"/>
      <c r="J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5"/>
      <c r="Y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x14ac:dyDescent="0.2">
      <c r="A34" s="11" t="s">
        <v>2</v>
      </c>
      <c r="B34" s="12" t="s">
        <v>43</v>
      </c>
      <c r="C34" s="14"/>
      <c r="D34" s="13"/>
      <c r="H34" s="17">
        <f>SUM(J36:J38)</f>
        <v>41000</v>
      </c>
      <c r="J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5"/>
      <c r="Y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x14ac:dyDescent="0.2">
      <c r="B35" s="6" t="s">
        <v>44</v>
      </c>
      <c r="C35" s="6" t="s">
        <v>48</v>
      </c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5"/>
      <c r="Y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x14ac:dyDescent="0.2">
      <c r="B36" s="6"/>
      <c r="C36" s="6" t="s">
        <v>45</v>
      </c>
      <c r="D36" t="s">
        <v>50</v>
      </c>
      <c r="J36" s="2">
        <v>20000</v>
      </c>
      <c r="L36" s="2"/>
      <c r="M36" s="2"/>
      <c r="N36" s="2"/>
      <c r="O36" s="2"/>
      <c r="P36" s="2"/>
      <c r="Q36" s="2"/>
      <c r="R36" s="2"/>
      <c r="S36" s="2"/>
      <c r="T36" s="2"/>
      <c r="U36" s="2">
        <v>20000</v>
      </c>
      <c r="V36" s="2"/>
      <c r="W36" s="2"/>
      <c r="X36" s="5">
        <f>SUM(L36:W36)</f>
        <v>20000</v>
      </c>
      <c r="Y36" s="2"/>
      <c r="Z36" s="65">
        <f>X36/J36</f>
        <v>1</v>
      </c>
      <c r="AA36" s="2"/>
      <c r="AB36" s="2"/>
      <c r="AC36" s="2"/>
      <c r="AD36" s="2"/>
      <c r="AE36" s="2"/>
      <c r="AF36" s="2"/>
      <c r="AG36" s="2"/>
      <c r="AH36" s="2"/>
      <c r="AI36" s="2"/>
    </row>
    <row r="37" spans="1:35" x14ac:dyDescent="0.2">
      <c r="A37" s="40"/>
      <c r="B37" s="62"/>
      <c r="C37" s="62" t="s">
        <v>46</v>
      </c>
      <c r="D37" s="40" t="s">
        <v>51</v>
      </c>
      <c r="E37" s="40"/>
      <c r="F37" s="40"/>
      <c r="G37" s="40"/>
      <c r="H37" s="40"/>
      <c r="I37" s="40"/>
      <c r="J37" s="42">
        <v>20000</v>
      </c>
      <c r="K37" s="71"/>
      <c r="L37" s="42"/>
      <c r="M37" s="42">
        <v>20000</v>
      </c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3">
        <f>SUM(L37:W37)</f>
        <v>20000</v>
      </c>
      <c r="Y37" s="2"/>
      <c r="Z37" s="65">
        <f>X37/J37</f>
        <v>1</v>
      </c>
      <c r="AA37" s="2"/>
      <c r="AB37" s="2"/>
      <c r="AC37" s="2"/>
      <c r="AD37" s="2"/>
      <c r="AE37" s="2"/>
      <c r="AF37" s="2"/>
      <c r="AG37" s="2"/>
      <c r="AH37" s="2"/>
      <c r="AI37" s="2"/>
    </row>
    <row r="38" spans="1:35" x14ac:dyDescent="0.2">
      <c r="A38" s="36"/>
      <c r="B38" s="50" t="s">
        <v>47</v>
      </c>
      <c r="C38" s="50" t="s">
        <v>49</v>
      </c>
      <c r="D38" s="36"/>
      <c r="E38" s="36"/>
      <c r="F38" s="36"/>
      <c r="G38" s="36"/>
      <c r="H38" s="36"/>
      <c r="I38" s="36"/>
      <c r="J38" s="37">
        <v>1000</v>
      </c>
      <c r="K38" s="72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8">
        <f>SUM(L38:W38)</f>
        <v>0</v>
      </c>
      <c r="Y38" s="2"/>
      <c r="Z38" s="65">
        <f>X38/J38</f>
        <v>0</v>
      </c>
      <c r="AA38" s="2"/>
      <c r="AB38" s="2"/>
      <c r="AC38" s="2"/>
      <c r="AD38" s="2"/>
      <c r="AE38" s="2"/>
      <c r="AF38" s="2"/>
      <c r="AG38" s="2"/>
      <c r="AH38" s="2"/>
      <c r="AI38" s="2"/>
    </row>
    <row r="39" spans="1:35" x14ac:dyDescent="0.2">
      <c r="B39" s="6"/>
      <c r="C39" s="6"/>
      <c r="J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5"/>
      <c r="Y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x14ac:dyDescent="0.2">
      <c r="A40" s="11" t="s">
        <v>3</v>
      </c>
      <c r="B40" s="15" t="s">
        <v>52</v>
      </c>
      <c r="C40" s="16"/>
      <c r="D40" s="11"/>
      <c r="E40" s="3"/>
      <c r="F40" s="3"/>
      <c r="G40" s="3"/>
      <c r="H40" s="17">
        <f>SUM(J41:J42)</f>
        <v>25000</v>
      </c>
      <c r="I40" s="3"/>
      <c r="J40" s="5"/>
      <c r="K40" s="76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5"/>
      <c r="Y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x14ac:dyDescent="0.2">
      <c r="B41" s="6" t="s">
        <v>53</v>
      </c>
      <c r="C41" s="6" t="s">
        <v>55</v>
      </c>
      <c r="J41" s="2">
        <v>20000</v>
      </c>
      <c r="L41" s="2"/>
      <c r="M41" s="2"/>
      <c r="N41" s="2"/>
      <c r="O41" s="2">
        <v>3000</v>
      </c>
      <c r="P41" s="2">
        <v>1500</v>
      </c>
      <c r="Q41" s="2">
        <v>3000</v>
      </c>
      <c r="R41" s="2">
        <v>1500</v>
      </c>
      <c r="S41" s="2">
        <v>2000</v>
      </c>
      <c r="T41" s="2"/>
      <c r="U41" s="2"/>
      <c r="V41" s="2"/>
      <c r="W41" s="2"/>
      <c r="X41" s="5">
        <f>SUM(L41:W41)</f>
        <v>11000</v>
      </c>
      <c r="Y41" s="2"/>
      <c r="Z41" s="65">
        <f>X41/J41</f>
        <v>0.55000000000000004</v>
      </c>
      <c r="AA41" s="2"/>
      <c r="AB41" s="2"/>
      <c r="AC41" s="2"/>
      <c r="AD41" s="2"/>
      <c r="AE41" s="2"/>
      <c r="AF41" s="2"/>
      <c r="AG41" s="2"/>
      <c r="AH41" s="2"/>
      <c r="AI41" s="2"/>
    </row>
    <row r="42" spans="1:35" x14ac:dyDescent="0.2">
      <c r="A42" s="40"/>
      <c r="B42" s="62" t="s">
        <v>54</v>
      </c>
      <c r="C42" s="62" t="s">
        <v>56</v>
      </c>
      <c r="D42" s="40"/>
      <c r="E42" s="40"/>
      <c r="F42" s="40"/>
      <c r="G42" s="40"/>
      <c r="H42" s="40"/>
      <c r="I42" s="40"/>
      <c r="J42" s="42">
        <v>5000</v>
      </c>
      <c r="K42" s="71"/>
      <c r="L42" s="42"/>
      <c r="M42" s="42"/>
      <c r="N42" s="42">
        <v>5000</v>
      </c>
      <c r="O42" s="42"/>
      <c r="P42" s="42"/>
      <c r="Q42" s="42"/>
      <c r="R42" s="42"/>
      <c r="S42" s="42"/>
      <c r="T42" s="42"/>
      <c r="U42" s="42"/>
      <c r="V42" s="42"/>
      <c r="W42" s="42"/>
      <c r="X42" s="43">
        <f>SUM(L42:W42)</f>
        <v>5000</v>
      </c>
      <c r="Y42" s="2"/>
      <c r="Z42" s="65">
        <f>X42/J42</f>
        <v>1</v>
      </c>
      <c r="AA42" s="2"/>
      <c r="AB42" s="2"/>
      <c r="AC42" s="2"/>
      <c r="AD42" s="2"/>
      <c r="AE42" s="2"/>
      <c r="AF42" s="2"/>
      <c r="AG42" s="2"/>
      <c r="AH42" s="2"/>
      <c r="AI42" s="2"/>
    </row>
    <row r="43" spans="1:35" x14ac:dyDescent="0.2">
      <c r="B43" s="6"/>
      <c r="C43" s="6"/>
      <c r="J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5"/>
      <c r="Y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x14ac:dyDescent="0.2">
      <c r="A44" s="11" t="s">
        <v>57</v>
      </c>
      <c r="B44" s="15" t="s">
        <v>58</v>
      </c>
      <c r="C44" s="16"/>
      <c r="D44" s="11"/>
      <c r="E44" s="3"/>
      <c r="F44" s="3"/>
      <c r="G44" s="3"/>
      <c r="H44" s="17">
        <f>SUM(J45:J48)</f>
        <v>72100</v>
      </c>
      <c r="I44" s="3"/>
      <c r="J44" s="5"/>
      <c r="K44" s="76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5"/>
      <c r="Y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x14ac:dyDescent="0.2">
      <c r="B45" s="6" t="s">
        <v>59</v>
      </c>
      <c r="C45" s="6" t="s">
        <v>143</v>
      </c>
      <c r="J45" s="2">
        <v>44100</v>
      </c>
      <c r="L45" s="2"/>
      <c r="M45" s="2"/>
      <c r="N45" s="2"/>
      <c r="O45" s="2"/>
      <c r="P45" s="2"/>
      <c r="Q45" s="2"/>
      <c r="R45" s="2">
        <v>37100</v>
      </c>
      <c r="S45" s="2"/>
      <c r="T45" s="2"/>
      <c r="U45" s="2"/>
      <c r="V45" s="2"/>
      <c r="W45" s="2"/>
      <c r="X45" s="5">
        <f>SUM(L45:W45)</f>
        <v>37100</v>
      </c>
      <c r="Y45" s="2"/>
      <c r="Z45" s="65">
        <f>X45/J45</f>
        <v>0.84126984126984128</v>
      </c>
      <c r="AA45" s="2"/>
      <c r="AB45" s="2"/>
      <c r="AC45" s="2"/>
      <c r="AD45" s="2"/>
      <c r="AE45" s="2"/>
      <c r="AF45" s="2"/>
      <c r="AG45" s="2"/>
      <c r="AH45" s="2"/>
      <c r="AI45" s="2"/>
    </row>
    <row r="46" spans="1:35" x14ac:dyDescent="0.2">
      <c r="A46" s="40"/>
      <c r="B46" s="62" t="s">
        <v>60</v>
      </c>
      <c r="C46" s="62" t="s">
        <v>70</v>
      </c>
      <c r="D46" s="40"/>
      <c r="E46" s="40"/>
      <c r="F46" s="40"/>
      <c r="G46" s="40"/>
      <c r="H46" s="40"/>
      <c r="I46" s="40"/>
      <c r="J46" s="42">
        <v>8000</v>
      </c>
      <c r="K46" s="71"/>
      <c r="L46" s="42"/>
      <c r="M46" s="42"/>
      <c r="N46" s="42"/>
      <c r="O46" s="42"/>
      <c r="P46" s="42"/>
      <c r="Q46" s="42"/>
      <c r="R46" s="42"/>
      <c r="S46" s="42"/>
      <c r="T46" s="42"/>
      <c r="U46" s="42">
        <v>8000</v>
      </c>
      <c r="V46" s="42"/>
      <c r="W46" s="42"/>
      <c r="X46" s="43">
        <f>SUM(L46:W46)</f>
        <v>8000</v>
      </c>
      <c r="Y46" s="2"/>
      <c r="Z46" s="65">
        <f>X46/J46</f>
        <v>1</v>
      </c>
      <c r="AA46" s="2"/>
      <c r="AB46" s="2"/>
      <c r="AC46" s="2"/>
      <c r="AD46" s="2"/>
      <c r="AE46" s="2"/>
      <c r="AF46" s="2"/>
      <c r="AG46" s="2"/>
      <c r="AH46" s="2"/>
      <c r="AI46" s="2"/>
    </row>
    <row r="47" spans="1:35" x14ac:dyDescent="0.2">
      <c r="B47" s="6" t="s">
        <v>61</v>
      </c>
      <c r="C47" s="6" t="s">
        <v>71</v>
      </c>
      <c r="J47" s="2">
        <v>20000</v>
      </c>
      <c r="K47" s="114">
        <v>50000</v>
      </c>
      <c r="L47" s="2">
        <v>-2226</v>
      </c>
      <c r="M47" s="2">
        <f>9112-336</f>
        <v>8776</v>
      </c>
      <c r="N47" s="2">
        <f>6702-1591</f>
        <v>5111</v>
      </c>
      <c r="O47" s="2">
        <v>3004</v>
      </c>
      <c r="P47" s="2">
        <v>15532</v>
      </c>
      <c r="Q47" s="2">
        <v>12963</v>
      </c>
      <c r="R47" s="2">
        <v>2340</v>
      </c>
      <c r="S47" s="2">
        <v>2907</v>
      </c>
      <c r="T47" s="2">
        <f>667+10050</f>
        <v>10717</v>
      </c>
      <c r="U47" s="2"/>
      <c r="V47" s="2"/>
      <c r="W47" s="2"/>
      <c r="X47" s="5">
        <f>SUM(L47:W47)</f>
        <v>59124</v>
      </c>
      <c r="Y47" s="2"/>
      <c r="Z47" s="79">
        <f>X47/K47</f>
        <v>1.18248</v>
      </c>
      <c r="AA47" s="2"/>
      <c r="AB47" s="2"/>
      <c r="AC47" s="2"/>
      <c r="AD47" s="2"/>
      <c r="AE47" s="2"/>
      <c r="AF47" s="2"/>
      <c r="AG47" s="2"/>
      <c r="AH47" s="2"/>
      <c r="AI47" s="2"/>
    </row>
    <row r="48" spans="1:35" x14ac:dyDescent="0.2">
      <c r="A48" s="40"/>
      <c r="B48" s="62" t="s">
        <v>62</v>
      </c>
      <c r="C48" s="62" t="s">
        <v>72</v>
      </c>
      <c r="D48" s="40"/>
      <c r="E48" s="40"/>
      <c r="F48" s="40"/>
      <c r="G48" s="40"/>
      <c r="H48" s="40"/>
      <c r="I48" s="40"/>
      <c r="J48" s="42">
        <v>0</v>
      </c>
      <c r="K48" s="71"/>
      <c r="L48" s="42"/>
      <c r="M48" s="42"/>
      <c r="N48" s="42"/>
      <c r="O48" s="42"/>
      <c r="P48" s="42">
        <v>50</v>
      </c>
      <c r="Q48" s="42"/>
      <c r="R48" s="42"/>
      <c r="S48" s="42"/>
      <c r="T48" s="42">
        <v>6757</v>
      </c>
      <c r="U48" s="42"/>
      <c r="V48" s="42"/>
      <c r="W48" s="42"/>
      <c r="X48" s="43">
        <f>SUM(L48:W48)</f>
        <v>6807</v>
      </c>
      <c r="Y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x14ac:dyDescent="0.2">
      <c r="J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5"/>
      <c r="Y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x14ac:dyDescent="0.2">
      <c r="A50" s="11" t="s">
        <v>5</v>
      </c>
      <c r="B50" s="15" t="s">
        <v>73</v>
      </c>
      <c r="C50" s="11"/>
      <c r="D50" s="11"/>
      <c r="E50" s="3"/>
      <c r="F50" s="3"/>
      <c r="G50" s="3"/>
      <c r="H50" s="17">
        <f>SUM(J51:J56)</f>
        <v>43500</v>
      </c>
      <c r="I50" s="3"/>
      <c r="J50" s="5"/>
      <c r="K50" s="76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5"/>
      <c r="Y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x14ac:dyDescent="0.2">
      <c r="B51" s="6" t="s">
        <v>64</v>
      </c>
      <c r="C51" s="6" t="s">
        <v>74</v>
      </c>
      <c r="J51" s="2">
        <v>5000</v>
      </c>
      <c r="L51" s="2"/>
      <c r="M51" s="2"/>
      <c r="N51" s="2"/>
      <c r="O51" s="2"/>
      <c r="P51" s="2"/>
      <c r="Q51" s="2"/>
      <c r="R51" s="2"/>
      <c r="S51" s="2"/>
      <c r="T51" s="2">
        <v>4724</v>
      </c>
      <c r="U51" s="2"/>
      <c r="V51" s="2"/>
      <c r="W51" s="2"/>
      <c r="X51" s="5">
        <f t="shared" ref="X51:X56" si="2">SUM(L51:W51)</f>
        <v>4724</v>
      </c>
      <c r="Y51" s="2"/>
      <c r="Z51" s="65">
        <f>X51/J51</f>
        <v>0.94479999999999997</v>
      </c>
      <c r="AA51" s="2"/>
      <c r="AB51" s="2"/>
      <c r="AC51" s="2"/>
      <c r="AD51" s="2"/>
      <c r="AE51" s="2"/>
      <c r="AF51" s="2"/>
      <c r="AG51" s="2"/>
      <c r="AH51" s="2"/>
      <c r="AI51" s="2"/>
    </row>
    <row r="52" spans="1:35" x14ac:dyDescent="0.2">
      <c r="A52" s="40"/>
      <c r="B52" s="62" t="s">
        <v>65</v>
      </c>
      <c r="C52" s="62" t="s">
        <v>75</v>
      </c>
      <c r="D52" s="40"/>
      <c r="E52" s="40"/>
      <c r="F52" s="40"/>
      <c r="G52" s="40"/>
      <c r="H52" s="40"/>
      <c r="I52" s="40"/>
      <c r="J52" s="42">
        <v>500</v>
      </c>
      <c r="K52" s="71"/>
      <c r="L52" s="42"/>
      <c r="M52" s="42"/>
      <c r="N52" s="42"/>
      <c r="O52" s="42"/>
      <c r="P52" s="42">
        <v>3044</v>
      </c>
      <c r="Q52" s="42"/>
      <c r="R52" s="42"/>
      <c r="S52" s="42"/>
      <c r="T52" s="42"/>
      <c r="U52" s="42"/>
      <c r="V52" s="42"/>
      <c r="W52" s="42"/>
      <c r="X52" s="43">
        <f t="shared" si="2"/>
        <v>3044</v>
      </c>
      <c r="Y52" s="2"/>
      <c r="Z52" s="68">
        <f>X52/J52</f>
        <v>6.0880000000000001</v>
      </c>
      <c r="AA52" s="2"/>
      <c r="AB52" s="2"/>
      <c r="AC52" s="2"/>
      <c r="AD52" s="2"/>
      <c r="AE52" s="2"/>
      <c r="AF52" s="2"/>
      <c r="AG52" s="2"/>
      <c r="AH52" s="2"/>
      <c r="AI52" s="2"/>
    </row>
    <row r="53" spans="1:35" x14ac:dyDescent="0.2">
      <c r="B53" s="6" t="s">
        <v>66</v>
      </c>
      <c r="C53" s="6" t="s">
        <v>76</v>
      </c>
      <c r="J53" s="2">
        <v>500</v>
      </c>
      <c r="L53" s="2"/>
      <c r="M53" s="2"/>
      <c r="N53" s="2"/>
      <c r="O53" s="2"/>
      <c r="P53" s="2"/>
      <c r="Q53" s="2"/>
      <c r="R53" s="2"/>
      <c r="S53" s="2"/>
      <c r="T53" s="2"/>
      <c r="U53" s="2">
        <v>26</v>
      </c>
      <c r="V53" s="2"/>
      <c r="W53" s="2"/>
      <c r="X53" s="5">
        <f t="shared" si="2"/>
        <v>26</v>
      </c>
      <c r="Y53" s="2"/>
      <c r="Z53" s="65">
        <f>X53/J53</f>
        <v>5.1999999999999998E-2</v>
      </c>
      <c r="AA53" s="2"/>
      <c r="AB53" s="2"/>
      <c r="AC53" s="2"/>
      <c r="AD53" s="2"/>
      <c r="AE53" s="2"/>
      <c r="AF53" s="2"/>
      <c r="AG53" s="2"/>
      <c r="AH53" s="2"/>
      <c r="AI53" s="2"/>
    </row>
    <row r="54" spans="1:35" x14ac:dyDescent="0.2">
      <c r="A54" s="40"/>
      <c r="B54" s="62"/>
      <c r="C54" s="62" t="s">
        <v>69</v>
      </c>
      <c r="D54" s="40" t="s">
        <v>77</v>
      </c>
      <c r="E54" s="40"/>
      <c r="F54" s="40"/>
      <c r="G54" s="40"/>
      <c r="H54" s="40"/>
      <c r="I54" s="40"/>
      <c r="J54" s="42">
        <v>2500</v>
      </c>
      <c r="K54" s="71"/>
      <c r="L54" s="42">
        <v>160</v>
      </c>
      <c r="M54" s="42">
        <v>239</v>
      </c>
      <c r="N54" s="42">
        <v>166</v>
      </c>
      <c r="O54" s="42">
        <v>181</v>
      </c>
      <c r="P54" s="42">
        <v>181</v>
      </c>
      <c r="Q54" s="42">
        <v>174</v>
      </c>
      <c r="R54" s="42">
        <v>180</v>
      </c>
      <c r="S54" s="42">
        <v>164</v>
      </c>
      <c r="T54" s="42">
        <v>94</v>
      </c>
      <c r="U54" s="42">
        <v>184</v>
      </c>
      <c r="V54" s="42">
        <v>164</v>
      </c>
      <c r="W54" s="42">
        <v>160</v>
      </c>
      <c r="X54" s="43">
        <f t="shared" si="2"/>
        <v>2047</v>
      </c>
      <c r="Y54" s="2"/>
      <c r="Z54" s="65">
        <f>X54/J54</f>
        <v>0.81879999999999997</v>
      </c>
      <c r="AA54" s="2"/>
      <c r="AB54" s="2"/>
      <c r="AC54" s="2"/>
      <c r="AD54" s="2"/>
      <c r="AE54" s="2"/>
      <c r="AF54" s="2"/>
      <c r="AG54" s="2"/>
      <c r="AH54" s="2"/>
      <c r="AI54" s="2"/>
    </row>
    <row r="55" spans="1:35" x14ac:dyDescent="0.2">
      <c r="B55" s="6" t="s">
        <v>67</v>
      </c>
      <c r="C55" s="6" t="s">
        <v>78</v>
      </c>
      <c r="J55" s="2">
        <v>5000</v>
      </c>
      <c r="L55" s="2"/>
      <c r="M55" s="2"/>
      <c r="N55" s="2"/>
      <c r="O55" s="2"/>
      <c r="P55" s="2"/>
      <c r="Q55" s="2"/>
      <c r="R55" s="2"/>
      <c r="S55" s="2"/>
      <c r="T55" s="2"/>
      <c r="U55" s="2">
        <f>3000+1760+540</f>
        <v>5300</v>
      </c>
      <c r="V55" s="2"/>
      <c r="W55" s="2"/>
      <c r="X55" s="5">
        <f t="shared" si="2"/>
        <v>5300</v>
      </c>
      <c r="Y55" s="2"/>
      <c r="Z55" s="65">
        <f>X55/J55</f>
        <v>1.06</v>
      </c>
      <c r="AA55" s="2"/>
      <c r="AB55" s="2"/>
      <c r="AC55" s="2"/>
      <c r="AD55" s="2"/>
      <c r="AE55" s="2"/>
      <c r="AF55" s="2"/>
      <c r="AG55" s="2"/>
      <c r="AH55" s="2"/>
      <c r="AI55" s="2"/>
    </row>
    <row r="56" spans="1:35" x14ac:dyDescent="0.2">
      <c r="A56" s="40"/>
      <c r="B56" s="62" t="s">
        <v>68</v>
      </c>
      <c r="C56" s="62" t="s">
        <v>79</v>
      </c>
      <c r="D56" s="40"/>
      <c r="E56" s="40"/>
      <c r="F56" s="40"/>
      <c r="G56" s="40"/>
      <c r="H56" s="40"/>
      <c r="I56" s="40"/>
      <c r="J56" s="42">
        <v>30000</v>
      </c>
      <c r="K56" s="115">
        <v>0</v>
      </c>
      <c r="L56" s="42"/>
      <c r="M56" s="42"/>
      <c r="N56" s="42"/>
      <c r="O56" s="42">
        <v>80</v>
      </c>
      <c r="P56" s="42"/>
      <c r="Q56" s="42"/>
      <c r="R56" s="42"/>
      <c r="S56" s="42"/>
      <c r="T56" s="42"/>
      <c r="U56" s="42"/>
      <c r="V56" s="42"/>
      <c r="W56" s="42"/>
      <c r="X56" s="43">
        <f t="shared" si="2"/>
        <v>80</v>
      </c>
      <c r="Y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 x14ac:dyDescent="0.2">
      <c r="B57" s="6"/>
      <c r="C57" s="6"/>
      <c r="J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5"/>
      <c r="Y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 x14ac:dyDescent="0.2">
      <c r="B58" s="8" t="s">
        <v>82</v>
      </c>
      <c r="H58" s="5">
        <f>SUM(H16:H57)</f>
        <v>292600</v>
      </c>
      <c r="I58" s="3"/>
      <c r="J58" s="18">
        <f>H58</f>
        <v>292600</v>
      </c>
      <c r="L58" s="5">
        <f>SUM(L16:L57)</f>
        <v>-2066</v>
      </c>
      <c r="M58" s="5">
        <f t="shared" ref="M58:X58" si="3">SUM(M16:M57)</f>
        <v>36511</v>
      </c>
      <c r="N58" s="5">
        <f t="shared" si="3"/>
        <v>10817</v>
      </c>
      <c r="O58" s="5">
        <f t="shared" si="3"/>
        <v>20140</v>
      </c>
      <c r="P58" s="5">
        <f t="shared" si="3"/>
        <v>20307</v>
      </c>
      <c r="Q58" s="5">
        <f t="shared" si="3"/>
        <v>19625</v>
      </c>
      <c r="R58" s="5">
        <f t="shared" si="3"/>
        <v>44120</v>
      </c>
      <c r="S58" s="5">
        <f t="shared" si="3"/>
        <v>9125</v>
      </c>
      <c r="T58" s="5">
        <f t="shared" si="3"/>
        <v>44923</v>
      </c>
      <c r="U58" s="5">
        <f t="shared" si="3"/>
        <v>49990</v>
      </c>
      <c r="V58" s="5">
        <f t="shared" si="3"/>
        <v>164</v>
      </c>
      <c r="W58" s="5">
        <f t="shared" si="3"/>
        <v>26925</v>
      </c>
      <c r="X58" s="63">
        <f t="shared" si="3"/>
        <v>280581</v>
      </c>
      <c r="Y58" s="2"/>
      <c r="Z58" s="112">
        <f>X58/J58</f>
        <v>0.95892344497607651</v>
      </c>
      <c r="AA58" s="2"/>
      <c r="AB58" s="2"/>
      <c r="AC58" s="2"/>
      <c r="AD58" s="2"/>
      <c r="AE58" s="2"/>
      <c r="AF58" s="2"/>
      <c r="AG58" s="2"/>
      <c r="AH58" s="2"/>
      <c r="AI58" s="2"/>
    </row>
    <row r="59" spans="1:35" x14ac:dyDescent="0.2">
      <c r="J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5"/>
      <c r="Y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 x14ac:dyDescent="0.2">
      <c r="A60" s="3"/>
      <c r="B60" s="3" t="s">
        <v>83</v>
      </c>
      <c r="C60" s="3"/>
      <c r="D60" s="3"/>
      <c r="E60" s="3"/>
      <c r="F60" s="3"/>
      <c r="G60" s="3"/>
      <c r="H60" s="3"/>
      <c r="I60" s="3"/>
      <c r="J60" s="5">
        <f>J13-J58</f>
        <v>65339.760000000009</v>
      </c>
      <c r="K60" s="76"/>
      <c r="L60" s="2">
        <f t="shared" ref="L60:W60" si="4">L13-L58</f>
        <v>2080.2800000000002</v>
      </c>
      <c r="M60" s="2">
        <f t="shared" si="4"/>
        <v>-36498.03</v>
      </c>
      <c r="N60" s="2">
        <f t="shared" si="4"/>
        <v>-10808.37</v>
      </c>
      <c r="O60" s="2">
        <f>O13-O58</f>
        <v>122612.16</v>
      </c>
      <c r="P60" s="2">
        <f t="shared" si="4"/>
        <v>-23206.799999999999</v>
      </c>
      <c r="Q60" s="2">
        <f t="shared" si="4"/>
        <v>118977.1</v>
      </c>
      <c r="R60" s="2">
        <f t="shared" si="4"/>
        <v>-58265.32</v>
      </c>
      <c r="S60" s="2">
        <f t="shared" si="4"/>
        <v>-9104.2900000000009</v>
      </c>
      <c r="T60" s="2">
        <f t="shared" si="4"/>
        <v>-44905.99</v>
      </c>
      <c r="U60" s="2">
        <f t="shared" si="4"/>
        <v>-49975.34</v>
      </c>
      <c r="V60" s="2">
        <f t="shared" si="4"/>
        <v>-152.22999999999999</v>
      </c>
      <c r="W60" s="2">
        <f t="shared" si="4"/>
        <v>-26913.37</v>
      </c>
      <c r="X60" s="5">
        <f>X13-X58</f>
        <v>153279.56000000006</v>
      </c>
      <c r="Y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 x14ac:dyDescent="0.2">
      <c r="J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5"/>
      <c r="Y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 x14ac:dyDescent="0.2">
      <c r="J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5"/>
      <c r="Y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x14ac:dyDescent="0.2">
      <c r="A63" t="s">
        <v>84</v>
      </c>
      <c r="B63" s="201" t="s">
        <v>150</v>
      </c>
      <c r="C63" s="196"/>
      <c r="D63" s="196"/>
      <c r="J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5"/>
      <c r="Y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 x14ac:dyDescent="0.2"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5"/>
      <c r="Y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2:35" x14ac:dyDescent="0.2"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5"/>
      <c r="Y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2:35" x14ac:dyDescent="0.2"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5"/>
      <c r="Y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2:35" x14ac:dyDescent="0.2"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5"/>
      <c r="Y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2:35" x14ac:dyDescent="0.2"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5"/>
      <c r="Y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2:35" x14ac:dyDescent="0.2"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5"/>
      <c r="Y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2:35" x14ac:dyDescent="0.2"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5"/>
      <c r="Y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2:35" x14ac:dyDescent="0.2"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5"/>
      <c r="Y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12:35" x14ac:dyDescent="0.2"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5"/>
      <c r="Y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12:35" x14ac:dyDescent="0.2"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5"/>
      <c r="Y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12:35" x14ac:dyDescent="0.2"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5"/>
      <c r="Y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12:35" x14ac:dyDescent="0.2"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5"/>
      <c r="Y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2:35" x14ac:dyDescent="0.2"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5"/>
      <c r="Y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2:35" x14ac:dyDescent="0.2"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5"/>
      <c r="Y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12:35" x14ac:dyDescent="0.2"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5"/>
      <c r="Y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12:35" x14ac:dyDescent="0.2"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5"/>
      <c r="Y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12:35" x14ac:dyDescent="0.2"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5"/>
      <c r="Y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2:35" x14ac:dyDescent="0.2"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5"/>
      <c r="Y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12:35" x14ac:dyDescent="0.2"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5"/>
      <c r="Y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12:35" x14ac:dyDescent="0.2"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5"/>
      <c r="Y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2:35" x14ac:dyDescent="0.2"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5"/>
      <c r="Y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12:35" x14ac:dyDescent="0.2"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5"/>
      <c r="Y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12:35" x14ac:dyDescent="0.2"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5"/>
      <c r="Y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2:35" x14ac:dyDescent="0.2"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5"/>
      <c r="Y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2:35" x14ac:dyDescent="0.2"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5"/>
      <c r="Y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12:35" x14ac:dyDescent="0.2"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5"/>
      <c r="Y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12:35" x14ac:dyDescent="0.2"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5"/>
      <c r="Y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12:35" x14ac:dyDescent="0.2"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5"/>
      <c r="Y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12:35" x14ac:dyDescent="0.2"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5"/>
      <c r="Y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12:35" x14ac:dyDescent="0.2"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5"/>
      <c r="Y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12:35" x14ac:dyDescent="0.2"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5"/>
      <c r="Y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12:35" x14ac:dyDescent="0.2"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5"/>
      <c r="Y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2:35" x14ac:dyDescent="0.2"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5"/>
      <c r="Y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12:35" x14ac:dyDescent="0.2"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5"/>
      <c r="Y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12:35" x14ac:dyDescent="0.2"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5"/>
      <c r="Y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12:35" x14ac:dyDescent="0.2"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5"/>
      <c r="Y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12:35" x14ac:dyDescent="0.2"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5"/>
      <c r="Y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12:35" x14ac:dyDescent="0.2"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5"/>
      <c r="Y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12:35" x14ac:dyDescent="0.2"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5"/>
      <c r="Y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12:35" x14ac:dyDescent="0.2"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5"/>
      <c r="Y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12:35" x14ac:dyDescent="0.2"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5"/>
      <c r="Y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spans="12:35" x14ac:dyDescent="0.2"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5"/>
      <c r="Y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12:35" x14ac:dyDescent="0.2"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5"/>
      <c r="Y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12:35" x14ac:dyDescent="0.2"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5"/>
      <c r="Y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12:35" x14ac:dyDescent="0.2"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5"/>
      <c r="Y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12:35" x14ac:dyDescent="0.2"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5"/>
      <c r="Y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12:35" x14ac:dyDescent="0.2"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5"/>
      <c r="Y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12:35" x14ac:dyDescent="0.2"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5"/>
      <c r="Y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12:35" x14ac:dyDescent="0.2"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5"/>
      <c r="Y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12:35" x14ac:dyDescent="0.2"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5"/>
      <c r="Y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12:35" x14ac:dyDescent="0.2"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5"/>
      <c r="Y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12:35" x14ac:dyDescent="0.2"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5"/>
      <c r="Y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12:35" x14ac:dyDescent="0.2"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5"/>
      <c r="Y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12:35" x14ac:dyDescent="0.2"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5"/>
      <c r="Y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12:35" x14ac:dyDescent="0.2"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5"/>
      <c r="Y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12:35" x14ac:dyDescent="0.2"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5"/>
      <c r="Y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spans="12:35" x14ac:dyDescent="0.2"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5"/>
      <c r="Y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spans="12:35" x14ac:dyDescent="0.2"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5"/>
      <c r="Y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spans="12:35" x14ac:dyDescent="0.2"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5"/>
      <c r="Y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spans="12:35" x14ac:dyDescent="0.2"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5"/>
      <c r="Y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spans="12:35" x14ac:dyDescent="0.2"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5"/>
      <c r="Y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spans="12:35" x14ac:dyDescent="0.2"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5"/>
      <c r="Y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spans="12:35" x14ac:dyDescent="0.2"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5"/>
      <c r="Y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spans="12:35" x14ac:dyDescent="0.2"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5"/>
      <c r="Y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spans="12:35" x14ac:dyDescent="0.2"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5"/>
      <c r="Y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spans="12:35" x14ac:dyDescent="0.2"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5"/>
      <c r="Y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spans="12:35" x14ac:dyDescent="0.2"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5"/>
      <c r="Y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spans="12:35" x14ac:dyDescent="0.2"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5"/>
      <c r="Y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spans="12:35" x14ac:dyDescent="0.2"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5"/>
      <c r="Y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spans="12:35" x14ac:dyDescent="0.2"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5"/>
      <c r="Y133" s="2"/>
      <c r="AA133" s="2"/>
      <c r="AB133" s="2"/>
      <c r="AC133" s="2"/>
      <c r="AD133" s="2"/>
      <c r="AE133" s="2"/>
      <c r="AF133" s="2"/>
      <c r="AG133" s="2"/>
      <c r="AH133" s="2"/>
      <c r="AI133" s="2"/>
    </row>
    <row r="134" spans="12:35" x14ac:dyDescent="0.2"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5"/>
      <c r="Y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 spans="12:35" x14ac:dyDescent="0.2"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5"/>
      <c r="Y135" s="2"/>
      <c r="AA135" s="2"/>
      <c r="AB135" s="2"/>
      <c r="AC135" s="2"/>
      <c r="AD135" s="2"/>
      <c r="AE135" s="2"/>
      <c r="AF135" s="2"/>
      <c r="AG135" s="2"/>
      <c r="AH135" s="2"/>
      <c r="AI135" s="2"/>
    </row>
    <row r="136" spans="12:35" x14ac:dyDescent="0.2"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5"/>
      <c r="Y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spans="12:35" x14ac:dyDescent="0.2"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5"/>
      <c r="Y137" s="2"/>
      <c r="AA137" s="2"/>
      <c r="AB137" s="2"/>
      <c r="AC137" s="2"/>
      <c r="AD137" s="2"/>
      <c r="AE137" s="2"/>
      <c r="AF137" s="2"/>
      <c r="AG137" s="2"/>
      <c r="AH137" s="2"/>
      <c r="AI137" s="2"/>
    </row>
    <row r="138" spans="12:35" x14ac:dyDescent="0.2"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5"/>
      <c r="Y138" s="2"/>
      <c r="AA138" s="2"/>
      <c r="AB138" s="2"/>
      <c r="AC138" s="2"/>
      <c r="AD138" s="2"/>
      <c r="AE138" s="2"/>
      <c r="AF138" s="2"/>
      <c r="AG138" s="2"/>
      <c r="AH138" s="2"/>
      <c r="AI138" s="2"/>
    </row>
    <row r="139" spans="12:35" x14ac:dyDescent="0.2"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5"/>
      <c r="Y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 spans="12:35" x14ac:dyDescent="0.2"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5"/>
      <c r="Y140" s="2"/>
      <c r="AA140" s="2"/>
      <c r="AB140" s="2"/>
      <c r="AC140" s="2"/>
      <c r="AD140" s="2"/>
      <c r="AE140" s="2"/>
      <c r="AF140" s="2"/>
      <c r="AG140" s="2"/>
      <c r="AH140" s="2"/>
      <c r="AI140" s="2"/>
    </row>
    <row r="141" spans="12:35" x14ac:dyDescent="0.2"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5"/>
      <c r="Y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spans="12:35" x14ac:dyDescent="0.2"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5"/>
      <c r="Y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spans="12:35" x14ac:dyDescent="0.2"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5"/>
      <c r="Y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spans="12:35" x14ac:dyDescent="0.2"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5"/>
      <c r="Y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 spans="12:35" x14ac:dyDescent="0.2"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5"/>
      <c r="Y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spans="12:35" x14ac:dyDescent="0.2"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5"/>
      <c r="Y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spans="12:35" x14ac:dyDescent="0.2"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5"/>
      <c r="Y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spans="12:35" x14ac:dyDescent="0.2"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5"/>
      <c r="Y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spans="12:35" x14ac:dyDescent="0.2"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5"/>
      <c r="Y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spans="12:35" x14ac:dyDescent="0.2"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5"/>
      <c r="Y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spans="12:35" x14ac:dyDescent="0.2"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5"/>
      <c r="Y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spans="12:35" x14ac:dyDescent="0.2"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5"/>
      <c r="Y152" s="2"/>
      <c r="AA152" s="2"/>
      <c r="AB152" s="2"/>
      <c r="AC152" s="2"/>
      <c r="AD152" s="2"/>
      <c r="AE152" s="2"/>
      <c r="AF152" s="2"/>
      <c r="AG152" s="2"/>
      <c r="AH152" s="2"/>
      <c r="AI152" s="2"/>
    </row>
    <row r="153" spans="12:35" x14ac:dyDescent="0.2"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5"/>
      <c r="Y153" s="2"/>
      <c r="AA153" s="2"/>
      <c r="AB153" s="2"/>
      <c r="AC153" s="2"/>
      <c r="AD153" s="2"/>
      <c r="AE153" s="2"/>
      <c r="AF153" s="2"/>
      <c r="AG153" s="2"/>
      <c r="AH153" s="2"/>
      <c r="AI153" s="2"/>
    </row>
    <row r="154" spans="12:35" x14ac:dyDescent="0.2"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5"/>
      <c r="Y154" s="2"/>
      <c r="AA154" s="2"/>
      <c r="AB154" s="2"/>
      <c r="AC154" s="2"/>
      <c r="AD154" s="2"/>
      <c r="AE154" s="2"/>
      <c r="AF154" s="2"/>
      <c r="AG154" s="2"/>
      <c r="AH154" s="2"/>
      <c r="AI154" s="2"/>
    </row>
    <row r="155" spans="12:35" x14ac:dyDescent="0.2"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5"/>
      <c r="Y155" s="2"/>
      <c r="AA155" s="2"/>
      <c r="AB155" s="2"/>
      <c r="AC155" s="2"/>
      <c r="AD155" s="2"/>
      <c r="AE155" s="2"/>
      <c r="AF155" s="2"/>
      <c r="AG155" s="2"/>
      <c r="AH155" s="2"/>
      <c r="AI155" s="2"/>
    </row>
    <row r="156" spans="12:35" x14ac:dyDescent="0.2"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5"/>
      <c r="Y156" s="2"/>
      <c r="AA156" s="2"/>
      <c r="AB156" s="2"/>
      <c r="AC156" s="2"/>
      <c r="AD156" s="2"/>
      <c r="AE156" s="2"/>
      <c r="AF156" s="2"/>
      <c r="AG156" s="2"/>
      <c r="AH156" s="2"/>
      <c r="AI156" s="2"/>
    </row>
    <row r="157" spans="12:35" x14ac:dyDescent="0.2"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5"/>
      <c r="Y157" s="2"/>
      <c r="AA157" s="2"/>
      <c r="AB157" s="2"/>
      <c r="AC157" s="2"/>
      <c r="AD157" s="2"/>
      <c r="AE157" s="2"/>
      <c r="AF157" s="2"/>
      <c r="AG157" s="2"/>
      <c r="AH157" s="2"/>
      <c r="AI157" s="2"/>
    </row>
    <row r="158" spans="12:35" x14ac:dyDescent="0.2"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5"/>
      <c r="Y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 spans="12:35" x14ac:dyDescent="0.2"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5"/>
      <c r="Y159" s="2"/>
      <c r="AA159" s="2"/>
      <c r="AB159" s="2"/>
      <c r="AC159" s="2"/>
      <c r="AD159" s="2"/>
      <c r="AE159" s="2"/>
      <c r="AF159" s="2"/>
      <c r="AG159" s="2"/>
      <c r="AH159" s="2"/>
      <c r="AI159" s="2"/>
    </row>
    <row r="160" spans="12:35" x14ac:dyDescent="0.2"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5"/>
      <c r="Y160" s="2"/>
      <c r="AA160" s="2"/>
      <c r="AB160" s="2"/>
      <c r="AC160" s="2"/>
      <c r="AD160" s="2"/>
      <c r="AE160" s="2"/>
      <c r="AF160" s="2"/>
      <c r="AG160" s="2"/>
      <c r="AH160" s="2"/>
      <c r="AI160" s="2"/>
    </row>
    <row r="161" spans="12:35" x14ac:dyDescent="0.2"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5"/>
      <c r="Y161" s="2"/>
      <c r="AA161" s="2"/>
      <c r="AB161" s="2"/>
      <c r="AC161" s="2"/>
      <c r="AD161" s="2"/>
      <c r="AE161" s="2"/>
      <c r="AF161" s="2"/>
      <c r="AG161" s="2"/>
      <c r="AH161" s="2"/>
      <c r="AI161" s="2"/>
    </row>
    <row r="162" spans="12:35" x14ac:dyDescent="0.2"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5"/>
      <c r="Y162" s="2"/>
      <c r="AA162" s="2"/>
      <c r="AB162" s="2"/>
      <c r="AC162" s="2"/>
      <c r="AD162" s="2"/>
      <c r="AE162" s="2"/>
      <c r="AF162" s="2"/>
      <c r="AG162" s="2"/>
      <c r="AH162" s="2"/>
      <c r="AI162" s="2"/>
    </row>
    <row r="163" spans="12:35" x14ac:dyDescent="0.2"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5"/>
      <c r="Y163" s="2"/>
      <c r="AA163" s="2"/>
      <c r="AB163" s="2"/>
      <c r="AC163" s="2"/>
      <c r="AD163" s="2"/>
      <c r="AE163" s="2"/>
      <c r="AF163" s="2"/>
      <c r="AG163" s="2"/>
      <c r="AH163" s="2"/>
      <c r="AI163" s="2"/>
    </row>
    <row r="164" spans="12:35" x14ac:dyDescent="0.2"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5"/>
      <c r="Y164" s="2"/>
      <c r="AA164" s="2"/>
      <c r="AB164" s="2"/>
      <c r="AC164" s="2"/>
      <c r="AD164" s="2"/>
      <c r="AE164" s="2"/>
      <c r="AF164" s="2"/>
      <c r="AG164" s="2"/>
      <c r="AH164" s="2"/>
      <c r="AI164" s="2"/>
    </row>
    <row r="165" spans="12:35" x14ac:dyDescent="0.2"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5"/>
      <c r="Y165" s="2"/>
      <c r="AA165" s="2"/>
      <c r="AB165" s="2"/>
      <c r="AC165" s="2"/>
      <c r="AD165" s="2"/>
      <c r="AE165" s="2"/>
      <c r="AF165" s="2"/>
      <c r="AG165" s="2"/>
      <c r="AH165" s="2"/>
      <c r="AI165" s="2"/>
    </row>
    <row r="166" spans="12:35" x14ac:dyDescent="0.2"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5"/>
      <c r="Y166" s="2"/>
      <c r="AA166" s="2"/>
      <c r="AB166" s="2"/>
      <c r="AC166" s="2"/>
      <c r="AD166" s="2"/>
      <c r="AE166" s="2"/>
      <c r="AF166" s="2"/>
      <c r="AG166" s="2"/>
      <c r="AH166" s="2"/>
      <c r="AI166" s="2"/>
    </row>
    <row r="167" spans="12:35" x14ac:dyDescent="0.2"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5"/>
      <c r="Y167" s="2"/>
      <c r="AA167" s="2"/>
      <c r="AB167" s="2"/>
      <c r="AC167" s="2"/>
      <c r="AD167" s="2"/>
      <c r="AE167" s="2"/>
      <c r="AF167" s="2"/>
      <c r="AG167" s="2"/>
      <c r="AH167" s="2"/>
      <c r="AI167" s="2"/>
    </row>
    <row r="168" spans="12:35" x14ac:dyDescent="0.2"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5"/>
      <c r="Y168" s="2"/>
      <c r="AA168" s="2"/>
      <c r="AB168" s="2"/>
      <c r="AC168" s="2"/>
      <c r="AD168" s="2"/>
      <c r="AE168" s="2"/>
      <c r="AF168" s="2"/>
      <c r="AG168" s="2"/>
      <c r="AH168" s="2"/>
      <c r="AI168" s="2"/>
    </row>
    <row r="169" spans="12:35" x14ac:dyDescent="0.2"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5"/>
      <c r="Y169" s="2"/>
      <c r="AA169" s="2"/>
      <c r="AB169" s="2"/>
      <c r="AC169" s="2"/>
      <c r="AD169" s="2"/>
      <c r="AE169" s="2"/>
      <c r="AF169" s="2"/>
      <c r="AG169" s="2"/>
      <c r="AH169" s="2"/>
      <c r="AI169" s="2"/>
    </row>
    <row r="170" spans="12:35" x14ac:dyDescent="0.2"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5"/>
      <c r="Y170" s="2"/>
      <c r="AA170" s="2"/>
      <c r="AB170" s="2"/>
      <c r="AC170" s="2"/>
      <c r="AD170" s="2"/>
      <c r="AE170" s="2"/>
      <c r="AF170" s="2"/>
      <c r="AG170" s="2"/>
      <c r="AH170" s="2"/>
      <c r="AI170" s="2"/>
    </row>
    <row r="171" spans="12:35" x14ac:dyDescent="0.2"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5"/>
      <c r="Y171" s="2"/>
      <c r="AA171" s="2"/>
      <c r="AB171" s="2"/>
      <c r="AC171" s="2"/>
      <c r="AD171" s="2"/>
      <c r="AE171" s="2"/>
      <c r="AF171" s="2"/>
      <c r="AG171" s="2"/>
      <c r="AH171" s="2"/>
      <c r="AI171" s="2"/>
    </row>
    <row r="172" spans="12:35" x14ac:dyDescent="0.2"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5"/>
      <c r="Y172" s="2"/>
      <c r="AA172" s="2"/>
      <c r="AB172" s="2"/>
      <c r="AC172" s="2"/>
      <c r="AD172" s="2"/>
      <c r="AE172" s="2"/>
      <c r="AF172" s="2"/>
      <c r="AG172" s="2"/>
      <c r="AH172" s="2"/>
      <c r="AI172" s="2"/>
    </row>
    <row r="173" spans="12:35" x14ac:dyDescent="0.2"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5"/>
      <c r="Y173" s="2"/>
      <c r="AA173" s="2"/>
      <c r="AB173" s="2"/>
      <c r="AC173" s="2"/>
      <c r="AD173" s="2"/>
      <c r="AE173" s="2"/>
      <c r="AF173" s="2"/>
      <c r="AG173" s="2"/>
      <c r="AH173" s="2"/>
      <c r="AI173" s="2"/>
    </row>
    <row r="174" spans="12:35" x14ac:dyDescent="0.2"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5"/>
      <c r="Y174" s="2"/>
      <c r="AA174" s="2"/>
      <c r="AB174" s="2"/>
      <c r="AC174" s="2"/>
      <c r="AD174" s="2"/>
      <c r="AE174" s="2"/>
      <c r="AF174" s="2"/>
      <c r="AG174" s="2"/>
      <c r="AH174" s="2"/>
      <c r="AI174" s="2"/>
    </row>
    <row r="175" spans="12:35" x14ac:dyDescent="0.2"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5"/>
      <c r="Y175" s="2"/>
      <c r="AA175" s="2"/>
      <c r="AB175" s="2"/>
      <c r="AC175" s="2"/>
      <c r="AD175" s="2"/>
      <c r="AE175" s="2"/>
      <c r="AF175" s="2"/>
      <c r="AG175" s="2"/>
      <c r="AH175" s="2"/>
      <c r="AI175" s="2"/>
    </row>
    <row r="176" spans="12:35" x14ac:dyDescent="0.2"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5"/>
      <c r="Y176" s="2"/>
      <c r="AA176" s="2"/>
      <c r="AB176" s="2"/>
      <c r="AC176" s="2"/>
      <c r="AD176" s="2"/>
      <c r="AE176" s="2"/>
      <c r="AF176" s="2"/>
      <c r="AG176" s="2"/>
      <c r="AH176" s="2"/>
      <c r="AI176" s="2"/>
    </row>
    <row r="177" spans="12:35" x14ac:dyDescent="0.2"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5"/>
      <c r="Y177" s="2"/>
      <c r="AA177" s="2"/>
      <c r="AB177" s="2"/>
      <c r="AC177" s="2"/>
      <c r="AD177" s="2"/>
      <c r="AE177" s="2"/>
      <c r="AF177" s="2"/>
      <c r="AG177" s="2"/>
      <c r="AH177" s="2"/>
      <c r="AI177" s="2"/>
    </row>
    <row r="178" spans="12:35" x14ac:dyDescent="0.2"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5"/>
      <c r="Y178" s="2"/>
      <c r="AA178" s="2"/>
      <c r="AB178" s="2"/>
      <c r="AC178" s="2"/>
      <c r="AD178" s="2"/>
      <c r="AE178" s="2"/>
      <c r="AF178" s="2"/>
      <c r="AG178" s="2"/>
      <c r="AH178" s="2"/>
      <c r="AI178" s="2"/>
    </row>
    <row r="179" spans="12:35" x14ac:dyDescent="0.2"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5"/>
      <c r="Y179" s="2"/>
      <c r="AA179" s="2"/>
      <c r="AB179" s="2"/>
      <c r="AC179" s="2"/>
      <c r="AD179" s="2"/>
      <c r="AE179" s="2"/>
      <c r="AF179" s="2"/>
      <c r="AG179" s="2"/>
      <c r="AH179" s="2"/>
      <c r="AI179" s="2"/>
    </row>
    <row r="180" spans="12:35" x14ac:dyDescent="0.2"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5"/>
      <c r="Y180" s="2"/>
      <c r="AA180" s="2"/>
      <c r="AB180" s="2"/>
      <c r="AC180" s="2"/>
      <c r="AD180" s="2"/>
      <c r="AE180" s="2"/>
      <c r="AF180" s="2"/>
      <c r="AG180" s="2"/>
      <c r="AH180" s="2"/>
      <c r="AI180" s="2"/>
    </row>
    <row r="181" spans="12:35" x14ac:dyDescent="0.2"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5"/>
      <c r="Y181" s="2"/>
      <c r="AA181" s="2"/>
      <c r="AB181" s="2"/>
      <c r="AC181" s="2"/>
      <c r="AD181" s="2"/>
      <c r="AE181" s="2"/>
      <c r="AF181" s="2"/>
      <c r="AG181" s="2"/>
      <c r="AH181" s="2"/>
      <c r="AI181" s="2"/>
    </row>
    <row r="182" spans="12:35" x14ac:dyDescent="0.2"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5"/>
      <c r="Y182" s="2"/>
      <c r="AA182" s="2"/>
      <c r="AB182" s="2"/>
      <c r="AC182" s="2"/>
      <c r="AD182" s="2"/>
      <c r="AE182" s="2"/>
      <c r="AF182" s="2"/>
      <c r="AG182" s="2"/>
      <c r="AH182" s="2"/>
      <c r="AI182" s="2"/>
    </row>
    <row r="183" spans="12:35" x14ac:dyDescent="0.2"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5"/>
      <c r="Y183" s="2"/>
      <c r="AA183" s="2"/>
      <c r="AB183" s="2"/>
      <c r="AC183" s="2"/>
      <c r="AD183" s="2"/>
      <c r="AE183" s="2"/>
      <c r="AF183" s="2"/>
      <c r="AG183" s="2"/>
      <c r="AH183" s="2"/>
      <c r="AI183" s="2"/>
    </row>
    <row r="184" spans="12:35" x14ac:dyDescent="0.2"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5"/>
      <c r="Y184" s="2"/>
      <c r="AA184" s="2"/>
      <c r="AB184" s="2"/>
      <c r="AC184" s="2"/>
      <c r="AD184" s="2"/>
      <c r="AE184" s="2"/>
      <c r="AF184" s="2"/>
      <c r="AG184" s="2"/>
      <c r="AH184" s="2"/>
      <c r="AI184" s="2"/>
    </row>
    <row r="185" spans="12:35" x14ac:dyDescent="0.2"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5"/>
      <c r="Y185" s="2"/>
      <c r="AA185" s="2"/>
      <c r="AB185" s="2"/>
      <c r="AC185" s="2"/>
      <c r="AD185" s="2"/>
      <c r="AE185" s="2"/>
      <c r="AF185" s="2"/>
      <c r="AG185" s="2"/>
      <c r="AH185" s="2"/>
      <c r="AI185" s="2"/>
    </row>
    <row r="186" spans="12:35" x14ac:dyDescent="0.2"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5"/>
      <c r="Y186" s="2"/>
      <c r="AA186" s="2"/>
      <c r="AB186" s="2"/>
      <c r="AC186" s="2"/>
      <c r="AD186" s="2"/>
      <c r="AE186" s="2"/>
      <c r="AF186" s="2"/>
      <c r="AG186" s="2"/>
      <c r="AH186" s="2"/>
      <c r="AI186" s="2"/>
    </row>
    <row r="187" spans="12:35" x14ac:dyDescent="0.2"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5"/>
      <c r="Y187" s="2"/>
      <c r="AA187" s="2"/>
      <c r="AB187" s="2"/>
      <c r="AC187" s="2"/>
      <c r="AD187" s="2"/>
      <c r="AE187" s="2"/>
      <c r="AF187" s="2"/>
      <c r="AG187" s="2"/>
      <c r="AH187" s="2"/>
      <c r="AI187" s="2"/>
    </row>
    <row r="188" spans="12:35" x14ac:dyDescent="0.2"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5"/>
      <c r="Y188" s="2"/>
      <c r="AA188" s="2"/>
      <c r="AB188" s="2"/>
      <c r="AC188" s="2"/>
      <c r="AD188" s="2"/>
      <c r="AE188" s="2"/>
      <c r="AF188" s="2"/>
      <c r="AG188" s="2"/>
      <c r="AH188" s="2"/>
      <c r="AI188" s="2"/>
    </row>
    <row r="189" spans="12:35" x14ac:dyDescent="0.2"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5"/>
      <c r="Y189" s="2"/>
      <c r="AA189" s="2"/>
      <c r="AB189" s="2"/>
      <c r="AC189" s="2"/>
      <c r="AD189" s="2"/>
      <c r="AE189" s="2"/>
      <c r="AF189" s="2"/>
      <c r="AG189" s="2"/>
      <c r="AH189" s="2"/>
      <c r="AI189" s="2"/>
    </row>
    <row r="190" spans="12:35" x14ac:dyDescent="0.2"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5"/>
      <c r="Y190" s="2"/>
      <c r="AA190" s="2"/>
      <c r="AB190" s="2"/>
      <c r="AC190" s="2"/>
      <c r="AD190" s="2"/>
      <c r="AE190" s="2"/>
      <c r="AF190" s="2"/>
      <c r="AG190" s="2"/>
      <c r="AH190" s="2"/>
      <c r="AI190" s="2"/>
    </row>
    <row r="191" spans="12:35" x14ac:dyDescent="0.2"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5"/>
      <c r="Y191" s="2"/>
      <c r="AA191" s="2"/>
      <c r="AB191" s="2"/>
      <c r="AC191" s="2"/>
      <c r="AD191" s="2"/>
      <c r="AE191" s="2"/>
      <c r="AF191" s="2"/>
      <c r="AG191" s="2"/>
      <c r="AH191" s="2"/>
      <c r="AI191" s="2"/>
    </row>
    <row r="192" spans="12:35" x14ac:dyDescent="0.2"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5"/>
      <c r="Y192" s="2"/>
      <c r="AA192" s="2"/>
      <c r="AB192" s="2"/>
      <c r="AC192" s="2"/>
      <c r="AD192" s="2"/>
      <c r="AE192" s="2"/>
      <c r="AF192" s="2"/>
      <c r="AG192" s="2"/>
      <c r="AH192" s="2"/>
      <c r="AI192" s="2"/>
    </row>
    <row r="193" spans="12:35" x14ac:dyDescent="0.2"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5"/>
      <c r="Y193" s="2"/>
      <c r="AA193" s="2"/>
      <c r="AB193" s="2"/>
      <c r="AC193" s="2"/>
      <c r="AD193" s="2"/>
      <c r="AE193" s="2"/>
      <c r="AF193" s="2"/>
      <c r="AG193" s="2"/>
      <c r="AH193" s="2"/>
      <c r="AI193" s="2"/>
    </row>
    <row r="194" spans="12:35" x14ac:dyDescent="0.2"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5"/>
      <c r="Y194" s="2"/>
      <c r="AA194" s="2"/>
      <c r="AB194" s="2"/>
      <c r="AC194" s="2"/>
      <c r="AD194" s="2"/>
      <c r="AE194" s="2"/>
      <c r="AF194" s="2"/>
      <c r="AG194" s="2"/>
      <c r="AH194" s="2"/>
      <c r="AI194" s="2"/>
    </row>
    <row r="195" spans="12:35" x14ac:dyDescent="0.2"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5"/>
      <c r="Y195" s="2"/>
      <c r="AA195" s="2"/>
      <c r="AB195" s="2"/>
      <c r="AC195" s="2"/>
      <c r="AD195" s="2"/>
      <c r="AE195" s="2"/>
      <c r="AF195" s="2"/>
      <c r="AG195" s="2"/>
      <c r="AH195" s="2"/>
      <c r="AI195" s="2"/>
    </row>
    <row r="196" spans="12:35" x14ac:dyDescent="0.2"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5"/>
      <c r="Y196" s="2"/>
      <c r="AA196" s="2"/>
      <c r="AB196" s="2"/>
      <c r="AC196" s="2"/>
      <c r="AD196" s="2"/>
      <c r="AE196" s="2"/>
      <c r="AF196" s="2"/>
      <c r="AG196" s="2"/>
      <c r="AH196" s="2"/>
      <c r="AI196" s="2"/>
    </row>
    <row r="197" spans="12:35" x14ac:dyDescent="0.2"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5"/>
      <c r="Y197" s="2"/>
      <c r="AA197" s="2"/>
      <c r="AB197" s="2"/>
      <c r="AC197" s="2"/>
      <c r="AD197" s="2"/>
      <c r="AE197" s="2"/>
      <c r="AF197" s="2"/>
      <c r="AG197" s="2"/>
      <c r="AH197" s="2"/>
      <c r="AI197" s="2"/>
    </row>
    <row r="198" spans="12:35" x14ac:dyDescent="0.2"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5"/>
      <c r="Y198" s="2"/>
      <c r="AA198" s="2"/>
      <c r="AB198" s="2"/>
      <c r="AC198" s="2"/>
      <c r="AD198" s="2"/>
      <c r="AE198" s="2"/>
      <c r="AF198" s="2"/>
      <c r="AG198" s="2"/>
      <c r="AH198" s="2"/>
      <c r="AI198" s="2"/>
    </row>
    <row r="199" spans="12:35" x14ac:dyDescent="0.2"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5"/>
      <c r="Y199" s="2"/>
      <c r="AA199" s="2"/>
      <c r="AB199" s="2"/>
      <c r="AC199" s="2"/>
      <c r="AD199" s="2"/>
      <c r="AE199" s="2"/>
      <c r="AF199" s="2"/>
      <c r="AG199" s="2"/>
      <c r="AH199" s="2"/>
      <c r="AI199" s="2"/>
    </row>
    <row r="200" spans="12:35" x14ac:dyDescent="0.2"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5"/>
      <c r="Y200" s="2"/>
      <c r="AA200" s="2"/>
      <c r="AB200" s="2"/>
      <c r="AC200" s="2"/>
      <c r="AD200" s="2"/>
      <c r="AE200" s="2"/>
      <c r="AF200" s="2"/>
      <c r="AG200" s="2"/>
      <c r="AH200" s="2"/>
      <c r="AI200" s="2"/>
    </row>
    <row r="201" spans="12:35" x14ac:dyDescent="0.2"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5"/>
      <c r="Y201" s="2"/>
      <c r="AA201" s="2"/>
      <c r="AB201" s="2"/>
      <c r="AC201" s="2"/>
      <c r="AD201" s="2"/>
      <c r="AE201" s="2"/>
      <c r="AF201" s="2"/>
      <c r="AG201" s="2"/>
      <c r="AH201" s="2"/>
      <c r="AI201" s="2"/>
    </row>
    <row r="202" spans="12:35" x14ac:dyDescent="0.2"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5"/>
      <c r="Y202" s="2"/>
      <c r="AA202" s="2"/>
      <c r="AB202" s="2"/>
      <c r="AC202" s="2"/>
      <c r="AD202" s="2"/>
      <c r="AE202" s="2"/>
      <c r="AF202" s="2"/>
      <c r="AG202" s="2"/>
      <c r="AH202" s="2"/>
      <c r="AI202" s="2"/>
    </row>
    <row r="203" spans="12:35" x14ac:dyDescent="0.2"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5"/>
      <c r="Y203" s="2"/>
      <c r="AA203" s="2"/>
      <c r="AB203" s="2"/>
      <c r="AC203" s="2"/>
      <c r="AD203" s="2"/>
      <c r="AE203" s="2"/>
      <c r="AF203" s="2"/>
      <c r="AG203" s="2"/>
      <c r="AH203" s="2"/>
      <c r="AI203" s="2"/>
    </row>
    <row r="204" spans="12:35" x14ac:dyDescent="0.2"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5"/>
      <c r="Y204" s="2"/>
      <c r="AA204" s="2"/>
      <c r="AB204" s="2"/>
      <c r="AC204" s="2"/>
      <c r="AD204" s="2"/>
      <c r="AE204" s="2"/>
      <c r="AF204" s="2"/>
      <c r="AG204" s="2"/>
      <c r="AH204" s="2"/>
      <c r="AI204" s="2"/>
    </row>
    <row r="205" spans="12:35" x14ac:dyDescent="0.2"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5"/>
      <c r="Y205" s="2"/>
      <c r="AA205" s="2"/>
      <c r="AB205" s="2"/>
      <c r="AC205" s="2"/>
      <c r="AD205" s="2"/>
      <c r="AE205" s="2"/>
      <c r="AF205" s="2"/>
      <c r="AG205" s="2"/>
      <c r="AH205" s="2"/>
      <c r="AI205" s="2"/>
    </row>
    <row r="206" spans="12:35" x14ac:dyDescent="0.2"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5"/>
      <c r="Y206" s="2"/>
      <c r="AA206" s="2"/>
      <c r="AB206" s="2"/>
      <c r="AC206" s="2"/>
      <c r="AD206" s="2"/>
      <c r="AE206" s="2"/>
      <c r="AF206" s="2"/>
      <c r="AG206" s="2"/>
      <c r="AH206" s="2"/>
      <c r="AI206" s="2"/>
    </row>
    <row r="207" spans="12:35" x14ac:dyDescent="0.2"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5"/>
      <c r="Y207" s="2"/>
      <c r="AA207" s="2"/>
      <c r="AB207" s="2"/>
      <c r="AC207" s="2"/>
      <c r="AD207" s="2"/>
      <c r="AE207" s="2"/>
      <c r="AF207" s="2"/>
      <c r="AG207" s="2"/>
      <c r="AH207" s="2"/>
      <c r="AI207" s="2"/>
    </row>
    <row r="208" spans="12:35" x14ac:dyDescent="0.2"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5"/>
      <c r="Y208" s="2"/>
      <c r="AA208" s="2"/>
      <c r="AB208" s="2"/>
      <c r="AC208" s="2"/>
      <c r="AD208" s="2"/>
      <c r="AE208" s="2"/>
      <c r="AF208" s="2"/>
      <c r="AG208" s="2"/>
      <c r="AH208" s="2"/>
      <c r="AI208" s="2"/>
    </row>
    <row r="209" spans="12:35" x14ac:dyDescent="0.2"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5"/>
      <c r="Y209" s="2"/>
      <c r="AA209" s="2"/>
      <c r="AB209" s="2"/>
      <c r="AC209" s="2"/>
      <c r="AD209" s="2"/>
      <c r="AE209" s="2"/>
      <c r="AF209" s="2"/>
      <c r="AG209" s="2"/>
      <c r="AH209" s="2"/>
      <c r="AI209" s="2"/>
    </row>
    <row r="210" spans="12:35" x14ac:dyDescent="0.2"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5"/>
      <c r="Y210" s="2"/>
      <c r="AA210" s="2"/>
      <c r="AB210" s="2"/>
      <c r="AC210" s="2"/>
      <c r="AD210" s="2"/>
      <c r="AE210" s="2"/>
      <c r="AF210" s="2"/>
      <c r="AG210" s="2"/>
      <c r="AH210" s="2"/>
      <c r="AI210" s="2"/>
    </row>
    <row r="211" spans="12:35" x14ac:dyDescent="0.2"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5"/>
      <c r="Y211" s="2"/>
      <c r="AA211" s="2"/>
      <c r="AB211" s="2"/>
      <c r="AC211" s="2"/>
      <c r="AD211" s="2"/>
      <c r="AE211" s="2"/>
      <c r="AF211" s="2"/>
      <c r="AG211" s="2"/>
      <c r="AH211" s="2"/>
      <c r="AI211" s="2"/>
    </row>
    <row r="212" spans="12:35" x14ac:dyDescent="0.2"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5"/>
      <c r="Y212" s="2"/>
      <c r="AA212" s="2"/>
      <c r="AB212" s="2"/>
      <c r="AC212" s="2"/>
      <c r="AD212" s="2"/>
      <c r="AE212" s="2"/>
      <c r="AF212" s="2"/>
      <c r="AG212" s="2"/>
      <c r="AH212" s="2"/>
      <c r="AI212" s="2"/>
    </row>
    <row r="213" spans="12:35" x14ac:dyDescent="0.2"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5"/>
      <c r="Y213" s="2"/>
      <c r="AA213" s="2"/>
      <c r="AB213" s="2"/>
      <c r="AC213" s="2"/>
      <c r="AD213" s="2"/>
      <c r="AE213" s="2"/>
      <c r="AF213" s="2"/>
      <c r="AG213" s="2"/>
      <c r="AH213" s="2"/>
      <c r="AI213" s="2"/>
    </row>
    <row r="214" spans="12:35" x14ac:dyDescent="0.2"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5"/>
      <c r="Y214" s="2"/>
      <c r="AA214" s="2"/>
      <c r="AB214" s="2"/>
      <c r="AC214" s="2"/>
      <c r="AD214" s="2"/>
      <c r="AE214" s="2"/>
      <c r="AF214" s="2"/>
      <c r="AG214" s="2"/>
      <c r="AH214" s="2"/>
      <c r="AI214" s="2"/>
    </row>
    <row r="215" spans="12:35" x14ac:dyDescent="0.2"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5"/>
      <c r="Y215" s="2"/>
      <c r="AA215" s="2"/>
      <c r="AB215" s="2"/>
      <c r="AC215" s="2"/>
      <c r="AD215" s="2"/>
      <c r="AE215" s="2"/>
      <c r="AF215" s="2"/>
      <c r="AG215" s="2"/>
      <c r="AH215" s="2"/>
      <c r="AI215" s="2"/>
    </row>
    <row r="216" spans="12:35" x14ac:dyDescent="0.2"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5"/>
      <c r="Y216" s="2"/>
      <c r="AA216" s="2"/>
      <c r="AB216" s="2"/>
      <c r="AC216" s="2"/>
      <c r="AD216" s="2"/>
      <c r="AE216" s="2"/>
      <c r="AF216" s="2"/>
      <c r="AG216" s="2"/>
      <c r="AH216" s="2"/>
      <c r="AI216" s="2"/>
    </row>
    <row r="217" spans="12:35" x14ac:dyDescent="0.2"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5"/>
      <c r="Y217" s="2"/>
      <c r="AA217" s="2"/>
      <c r="AB217" s="2"/>
      <c r="AC217" s="2"/>
      <c r="AD217" s="2"/>
      <c r="AE217" s="2"/>
      <c r="AF217" s="2"/>
      <c r="AG217" s="2"/>
      <c r="AH217" s="2"/>
      <c r="AI217" s="2"/>
    </row>
    <row r="218" spans="12:35" x14ac:dyDescent="0.2"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5"/>
      <c r="Y218" s="2"/>
      <c r="AA218" s="2"/>
      <c r="AB218" s="2"/>
      <c r="AC218" s="2"/>
      <c r="AD218" s="2"/>
      <c r="AE218" s="2"/>
      <c r="AF218" s="2"/>
      <c r="AG218" s="2"/>
      <c r="AH218" s="2"/>
      <c r="AI218" s="2"/>
    </row>
    <row r="219" spans="12:35" x14ac:dyDescent="0.2"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5"/>
      <c r="Y219" s="2"/>
      <c r="AA219" s="2"/>
      <c r="AB219" s="2"/>
      <c r="AC219" s="2"/>
      <c r="AD219" s="2"/>
      <c r="AE219" s="2"/>
      <c r="AF219" s="2"/>
      <c r="AG219" s="2"/>
      <c r="AH219" s="2"/>
      <c r="AI219" s="2"/>
    </row>
    <row r="220" spans="12:35" x14ac:dyDescent="0.2"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5"/>
      <c r="Y220" s="2"/>
      <c r="AA220" s="2"/>
      <c r="AB220" s="2"/>
      <c r="AC220" s="2"/>
      <c r="AD220" s="2"/>
      <c r="AE220" s="2"/>
      <c r="AF220" s="2"/>
      <c r="AG220" s="2"/>
      <c r="AH220" s="2"/>
      <c r="AI220" s="2"/>
    </row>
    <row r="221" spans="12:35" x14ac:dyDescent="0.2"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5"/>
      <c r="Y221" s="2"/>
      <c r="AA221" s="2"/>
      <c r="AB221" s="2"/>
      <c r="AC221" s="2"/>
      <c r="AD221" s="2"/>
      <c r="AE221" s="2"/>
      <c r="AF221" s="2"/>
      <c r="AG221" s="2"/>
      <c r="AH221" s="2"/>
      <c r="AI221" s="2"/>
    </row>
    <row r="222" spans="12:35" x14ac:dyDescent="0.2"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5"/>
      <c r="Y222" s="2"/>
      <c r="AA222" s="2"/>
      <c r="AB222" s="2"/>
      <c r="AC222" s="2"/>
      <c r="AD222" s="2"/>
      <c r="AE222" s="2"/>
      <c r="AF222" s="2"/>
      <c r="AG222" s="2"/>
      <c r="AH222" s="2"/>
      <c r="AI222" s="2"/>
    </row>
    <row r="223" spans="12:35" x14ac:dyDescent="0.2"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5"/>
      <c r="Y223" s="2"/>
      <c r="AA223" s="2"/>
      <c r="AB223" s="2"/>
      <c r="AC223" s="2"/>
      <c r="AD223" s="2"/>
      <c r="AE223" s="2"/>
      <c r="AF223" s="2"/>
      <c r="AG223" s="2"/>
      <c r="AH223" s="2"/>
      <c r="AI223" s="2"/>
    </row>
    <row r="224" spans="12:35" x14ac:dyDescent="0.2"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5"/>
      <c r="Y224" s="2"/>
      <c r="AA224" s="2"/>
      <c r="AB224" s="2"/>
      <c r="AC224" s="2"/>
      <c r="AD224" s="2"/>
      <c r="AE224" s="2"/>
      <c r="AF224" s="2"/>
      <c r="AG224" s="2"/>
      <c r="AH224" s="2"/>
      <c r="AI224" s="2"/>
    </row>
    <row r="225" spans="12:35" x14ac:dyDescent="0.2"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5"/>
      <c r="Y225" s="2"/>
      <c r="AA225" s="2"/>
      <c r="AB225" s="2"/>
      <c r="AC225" s="2"/>
      <c r="AD225" s="2"/>
      <c r="AE225" s="2"/>
      <c r="AF225" s="2"/>
      <c r="AG225" s="2"/>
      <c r="AH225" s="2"/>
      <c r="AI225" s="2"/>
    </row>
    <row r="226" spans="12:35" x14ac:dyDescent="0.2"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5"/>
      <c r="Y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spans="12:35" x14ac:dyDescent="0.2"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5"/>
      <c r="Y227" s="2"/>
      <c r="AA227" s="2"/>
      <c r="AB227" s="2"/>
      <c r="AC227" s="2"/>
      <c r="AD227" s="2"/>
      <c r="AE227" s="2"/>
      <c r="AF227" s="2"/>
      <c r="AG227" s="2"/>
      <c r="AH227" s="2"/>
      <c r="AI227" s="2"/>
    </row>
    <row r="228" spans="12:35" x14ac:dyDescent="0.2"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5"/>
      <c r="Y228" s="2"/>
      <c r="AA228" s="2"/>
      <c r="AB228" s="2"/>
      <c r="AC228" s="2"/>
      <c r="AD228" s="2"/>
      <c r="AE228" s="2"/>
      <c r="AF228" s="2"/>
      <c r="AG228" s="2"/>
      <c r="AH228" s="2"/>
      <c r="AI228" s="2"/>
    </row>
    <row r="229" spans="12:35" x14ac:dyDescent="0.2"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5"/>
      <c r="Y229" s="2"/>
      <c r="AA229" s="2"/>
      <c r="AB229" s="2"/>
      <c r="AC229" s="2"/>
      <c r="AD229" s="2"/>
      <c r="AE229" s="2"/>
      <c r="AF229" s="2"/>
      <c r="AG229" s="2"/>
      <c r="AH229" s="2"/>
      <c r="AI229" s="2"/>
    </row>
    <row r="230" spans="12:35" x14ac:dyDescent="0.2"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5"/>
      <c r="Y230" s="2"/>
      <c r="AA230" s="2"/>
      <c r="AB230" s="2"/>
      <c r="AC230" s="2"/>
      <c r="AD230" s="2"/>
      <c r="AE230" s="2"/>
      <c r="AF230" s="2"/>
      <c r="AG230" s="2"/>
      <c r="AH230" s="2"/>
      <c r="AI230" s="2"/>
    </row>
    <row r="231" spans="12:35" x14ac:dyDescent="0.2"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5"/>
      <c r="Y231" s="2"/>
      <c r="AA231" s="2"/>
      <c r="AB231" s="2"/>
      <c r="AC231" s="2"/>
      <c r="AD231" s="2"/>
      <c r="AE231" s="2"/>
      <c r="AF231" s="2"/>
      <c r="AG231" s="2"/>
      <c r="AH231" s="2"/>
      <c r="AI231" s="2"/>
    </row>
    <row r="232" spans="12:35" x14ac:dyDescent="0.2"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5"/>
      <c r="Y232" s="2"/>
      <c r="AA232" s="2"/>
      <c r="AB232" s="2"/>
      <c r="AC232" s="2"/>
      <c r="AD232" s="2"/>
      <c r="AE232" s="2"/>
      <c r="AF232" s="2"/>
      <c r="AG232" s="2"/>
      <c r="AH232" s="2"/>
      <c r="AI232" s="2"/>
    </row>
    <row r="233" spans="12:35" x14ac:dyDescent="0.2"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5"/>
      <c r="Y233" s="2"/>
      <c r="AA233" s="2"/>
      <c r="AB233" s="2"/>
      <c r="AC233" s="2"/>
      <c r="AD233" s="2"/>
      <c r="AE233" s="2"/>
      <c r="AF233" s="2"/>
      <c r="AG233" s="2"/>
      <c r="AH233" s="2"/>
      <c r="AI233" s="2"/>
    </row>
    <row r="234" spans="12:35" x14ac:dyDescent="0.2"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5"/>
      <c r="Y234" s="2"/>
      <c r="AA234" s="2"/>
      <c r="AB234" s="2"/>
      <c r="AC234" s="2"/>
      <c r="AD234" s="2"/>
      <c r="AE234" s="2"/>
      <c r="AF234" s="2"/>
      <c r="AG234" s="2"/>
      <c r="AH234" s="2"/>
      <c r="AI234" s="2"/>
    </row>
    <row r="235" spans="12:35" x14ac:dyDescent="0.2"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5"/>
      <c r="Y235" s="2"/>
      <c r="AA235" s="2"/>
      <c r="AB235" s="2"/>
      <c r="AC235" s="2"/>
      <c r="AD235" s="2"/>
      <c r="AE235" s="2"/>
      <c r="AF235" s="2"/>
      <c r="AG235" s="2"/>
      <c r="AH235" s="2"/>
      <c r="AI235" s="2"/>
    </row>
    <row r="236" spans="12:35" x14ac:dyDescent="0.2"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5"/>
      <c r="Y236" s="2"/>
      <c r="AA236" s="2"/>
      <c r="AB236" s="2"/>
      <c r="AC236" s="2"/>
      <c r="AD236" s="2"/>
      <c r="AE236" s="2"/>
      <c r="AF236" s="2"/>
      <c r="AG236" s="2"/>
      <c r="AH236" s="2"/>
      <c r="AI236" s="2"/>
    </row>
    <row r="237" spans="12:35" x14ac:dyDescent="0.2"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5"/>
      <c r="Y237" s="2"/>
      <c r="AA237" s="2"/>
      <c r="AB237" s="2"/>
      <c r="AC237" s="2"/>
      <c r="AD237" s="2"/>
      <c r="AE237" s="2"/>
      <c r="AF237" s="2"/>
      <c r="AG237" s="2"/>
      <c r="AH237" s="2"/>
      <c r="AI237" s="2"/>
    </row>
    <row r="238" spans="12:35" x14ac:dyDescent="0.2"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5"/>
      <c r="Y238" s="2"/>
      <c r="AA238" s="2"/>
      <c r="AB238" s="2"/>
      <c r="AC238" s="2"/>
      <c r="AD238" s="2"/>
      <c r="AE238" s="2"/>
      <c r="AF238" s="2"/>
      <c r="AG238" s="2"/>
      <c r="AH238" s="2"/>
      <c r="AI238" s="2"/>
    </row>
    <row r="239" spans="12:35" x14ac:dyDescent="0.2"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5"/>
      <c r="Y239" s="2"/>
      <c r="AA239" s="2"/>
      <c r="AB239" s="2"/>
      <c r="AC239" s="2"/>
      <c r="AD239" s="2"/>
      <c r="AE239" s="2"/>
      <c r="AF239" s="2"/>
      <c r="AG239" s="2"/>
      <c r="AH239" s="2"/>
      <c r="AI239" s="2"/>
    </row>
    <row r="240" spans="12:35" x14ac:dyDescent="0.2"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5"/>
      <c r="Y240" s="2"/>
      <c r="AA240" s="2"/>
      <c r="AB240" s="2"/>
      <c r="AC240" s="2"/>
      <c r="AD240" s="2"/>
      <c r="AE240" s="2"/>
      <c r="AF240" s="2"/>
      <c r="AG240" s="2"/>
      <c r="AH240" s="2"/>
      <c r="AI240" s="2"/>
    </row>
    <row r="241" spans="12:35" x14ac:dyDescent="0.2"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5"/>
      <c r="Y241" s="2"/>
      <c r="AA241" s="2"/>
      <c r="AB241" s="2"/>
      <c r="AC241" s="2"/>
      <c r="AD241" s="2"/>
      <c r="AE241" s="2"/>
      <c r="AF241" s="2"/>
      <c r="AG241" s="2"/>
      <c r="AH241" s="2"/>
      <c r="AI241" s="2"/>
    </row>
    <row r="242" spans="12:35" x14ac:dyDescent="0.2"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5"/>
      <c r="Y242" s="2"/>
      <c r="AA242" s="2"/>
      <c r="AB242" s="2"/>
      <c r="AC242" s="2"/>
      <c r="AD242" s="2"/>
      <c r="AE242" s="2"/>
      <c r="AF242" s="2"/>
      <c r="AG242" s="2"/>
      <c r="AH242" s="2"/>
      <c r="AI242" s="2"/>
    </row>
    <row r="243" spans="12:35" x14ac:dyDescent="0.2"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5"/>
      <c r="Y243" s="2"/>
      <c r="AA243" s="2"/>
      <c r="AB243" s="2"/>
      <c r="AC243" s="2"/>
      <c r="AD243" s="2"/>
      <c r="AE243" s="2"/>
      <c r="AF243" s="2"/>
      <c r="AG243" s="2"/>
      <c r="AH243" s="2"/>
      <c r="AI243" s="2"/>
    </row>
    <row r="244" spans="12:35" x14ac:dyDescent="0.2"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5"/>
      <c r="Y244" s="2"/>
      <c r="AA244" s="2"/>
      <c r="AB244" s="2"/>
      <c r="AC244" s="2"/>
      <c r="AD244" s="2"/>
      <c r="AE244" s="2"/>
      <c r="AF244" s="2"/>
      <c r="AG244" s="2"/>
      <c r="AH244" s="2"/>
      <c r="AI244" s="2"/>
    </row>
    <row r="245" spans="12:35" x14ac:dyDescent="0.2"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5"/>
      <c r="Y245" s="2"/>
      <c r="AA245" s="2"/>
      <c r="AB245" s="2"/>
      <c r="AC245" s="2"/>
      <c r="AD245" s="2"/>
      <c r="AE245" s="2"/>
      <c r="AF245" s="2"/>
      <c r="AG245" s="2"/>
      <c r="AH245" s="2"/>
      <c r="AI245" s="2"/>
    </row>
    <row r="246" spans="12:35" x14ac:dyDescent="0.2"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5"/>
      <c r="Y246" s="2"/>
      <c r="AA246" s="2"/>
      <c r="AB246" s="2"/>
      <c r="AC246" s="2"/>
      <c r="AD246" s="2"/>
      <c r="AE246" s="2"/>
      <c r="AF246" s="2"/>
      <c r="AG246" s="2"/>
      <c r="AH246" s="2"/>
      <c r="AI246" s="2"/>
    </row>
    <row r="247" spans="12:35" x14ac:dyDescent="0.2"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5"/>
      <c r="Y247" s="2"/>
      <c r="AA247" s="2"/>
      <c r="AB247" s="2"/>
      <c r="AC247" s="2"/>
      <c r="AD247" s="2"/>
      <c r="AE247" s="2"/>
      <c r="AF247" s="2"/>
      <c r="AG247" s="2"/>
      <c r="AH247" s="2"/>
      <c r="AI247" s="2"/>
    </row>
    <row r="248" spans="12:35" x14ac:dyDescent="0.2"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5"/>
      <c r="Y248" s="2"/>
      <c r="AA248" s="2"/>
      <c r="AB248" s="2"/>
      <c r="AC248" s="2"/>
      <c r="AD248" s="2"/>
      <c r="AE248" s="2"/>
      <c r="AF248" s="2"/>
      <c r="AG248" s="2"/>
      <c r="AH248" s="2"/>
      <c r="AI248" s="2"/>
    </row>
    <row r="249" spans="12:35" x14ac:dyDescent="0.2"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5"/>
      <c r="Y249" s="2"/>
      <c r="AA249" s="2"/>
      <c r="AB249" s="2"/>
      <c r="AC249" s="2"/>
      <c r="AD249" s="2"/>
      <c r="AE249" s="2"/>
      <c r="AF249" s="2"/>
      <c r="AG249" s="2"/>
      <c r="AH249" s="2"/>
      <c r="AI249" s="2"/>
    </row>
    <row r="250" spans="12:35" x14ac:dyDescent="0.2"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5"/>
      <c r="Y250" s="2"/>
      <c r="AA250" s="2"/>
      <c r="AB250" s="2"/>
      <c r="AC250" s="2"/>
      <c r="AD250" s="2"/>
      <c r="AE250" s="2"/>
      <c r="AF250" s="2"/>
      <c r="AG250" s="2"/>
      <c r="AH250" s="2"/>
      <c r="AI250" s="2"/>
    </row>
    <row r="251" spans="12:35" x14ac:dyDescent="0.2"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5"/>
      <c r="Y251" s="2"/>
      <c r="AA251" s="2"/>
      <c r="AB251" s="2"/>
      <c r="AC251" s="2"/>
      <c r="AD251" s="2"/>
      <c r="AE251" s="2"/>
      <c r="AF251" s="2"/>
      <c r="AG251" s="2"/>
      <c r="AH251" s="2"/>
      <c r="AI251" s="2"/>
    </row>
    <row r="252" spans="12:35" x14ac:dyDescent="0.2"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5"/>
      <c r="Y252" s="2"/>
      <c r="AA252" s="2"/>
      <c r="AB252" s="2"/>
      <c r="AC252" s="2"/>
      <c r="AD252" s="2"/>
      <c r="AE252" s="2"/>
      <c r="AF252" s="2"/>
      <c r="AG252" s="2"/>
      <c r="AH252" s="2"/>
      <c r="AI252" s="2"/>
    </row>
    <row r="253" spans="12:35" x14ac:dyDescent="0.2"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5"/>
      <c r="Y253" s="2"/>
      <c r="AA253" s="2"/>
      <c r="AB253" s="2"/>
      <c r="AC253" s="2"/>
      <c r="AD253" s="2"/>
      <c r="AE253" s="2"/>
      <c r="AF253" s="2"/>
      <c r="AG253" s="2"/>
      <c r="AH253" s="2"/>
      <c r="AI253" s="2"/>
    </row>
    <row r="254" spans="12:35" x14ac:dyDescent="0.2"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5"/>
      <c r="Y254" s="2"/>
      <c r="AA254" s="2"/>
      <c r="AB254" s="2"/>
      <c r="AC254" s="2"/>
      <c r="AD254" s="2"/>
      <c r="AE254" s="2"/>
      <c r="AF254" s="2"/>
      <c r="AG254" s="2"/>
      <c r="AH254" s="2"/>
      <c r="AI254" s="2"/>
    </row>
    <row r="255" spans="12:35" x14ac:dyDescent="0.2"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5"/>
      <c r="Y255" s="2"/>
      <c r="AA255" s="2"/>
      <c r="AB255" s="2"/>
      <c r="AC255" s="2"/>
      <c r="AD255" s="2"/>
      <c r="AE255" s="2"/>
      <c r="AF255" s="2"/>
      <c r="AG255" s="2"/>
      <c r="AH255" s="2"/>
      <c r="AI255" s="2"/>
    </row>
    <row r="256" spans="12:35" x14ac:dyDescent="0.2"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5"/>
      <c r="Y256" s="2"/>
      <c r="AA256" s="2"/>
      <c r="AB256" s="2"/>
      <c r="AC256" s="2"/>
      <c r="AD256" s="2"/>
      <c r="AE256" s="2"/>
      <c r="AF256" s="2"/>
      <c r="AG256" s="2"/>
      <c r="AH256" s="2"/>
      <c r="AI256" s="2"/>
    </row>
    <row r="257" spans="12:35" x14ac:dyDescent="0.2"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5"/>
      <c r="Y257" s="2"/>
      <c r="AA257" s="2"/>
      <c r="AB257" s="2"/>
      <c r="AC257" s="2"/>
      <c r="AD257" s="2"/>
      <c r="AE257" s="2"/>
      <c r="AF257" s="2"/>
      <c r="AG257" s="2"/>
      <c r="AH257" s="2"/>
      <c r="AI257" s="2"/>
    </row>
    <row r="258" spans="12:35" x14ac:dyDescent="0.2"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5"/>
      <c r="Y258" s="2"/>
      <c r="AA258" s="2"/>
      <c r="AB258" s="2"/>
      <c r="AC258" s="2"/>
      <c r="AD258" s="2"/>
      <c r="AE258" s="2"/>
      <c r="AF258" s="2"/>
      <c r="AG258" s="2"/>
      <c r="AH258" s="2"/>
      <c r="AI258" s="2"/>
    </row>
    <row r="259" spans="12:35" x14ac:dyDescent="0.2"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5"/>
      <c r="Y259" s="2"/>
      <c r="AA259" s="2"/>
      <c r="AB259" s="2"/>
      <c r="AC259" s="2"/>
      <c r="AD259" s="2"/>
      <c r="AE259" s="2"/>
      <c r="AF259" s="2"/>
      <c r="AG259" s="2"/>
      <c r="AH259" s="2"/>
      <c r="AI259" s="2"/>
    </row>
    <row r="260" spans="12:35" x14ac:dyDescent="0.2"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5"/>
      <c r="Y260" s="2"/>
      <c r="AA260" s="2"/>
      <c r="AB260" s="2"/>
      <c r="AC260" s="2"/>
      <c r="AD260" s="2"/>
      <c r="AE260" s="2"/>
      <c r="AF260" s="2"/>
      <c r="AG260" s="2"/>
      <c r="AH260" s="2"/>
      <c r="AI260" s="2"/>
    </row>
    <row r="261" spans="12:35" x14ac:dyDescent="0.2"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5"/>
      <c r="Y261" s="2"/>
      <c r="AA261" s="2"/>
      <c r="AB261" s="2"/>
      <c r="AC261" s="2"/>
      <c r="AD261" s="2"/>
      <c r="AE261" s="2"/>
      <c r="AF261" s="2"/>
      <c r="AG261" s="2"/>
      <c r="AH261" s="2"/>
      <c r="AI261" s="2"/>
    </row>
    <row r="262" spans="12:35" x14ac:dyDescent="0.2"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5"/>
      <c r="Y262" s="2"/>
      <c r="AA262" s="2"/>
      <c r="AB262" s="2"/>
      <c r="AC262" s="2"/>
      <c r="AD262" s="2"/>
      <c r="AE262" s="2"/>
      <c r="AF262" s="2"/>
      <c r="AG262" s="2"/>
      <c r="AH262" s="2"/>
      <c r="AI262" s="2"/>
    </row>
    <row r="263" spans="12:35" x14ac:dyDescent="0.2"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5"/>
      <c r="Y263" s="2"/>
      <c r="AA263" s="2"/>
      <c r="AB263" s="2"/>
      <c r="AC263" s="2"/>
      <c r="AD263" s="2"/>
      <c r="AE263" s="2"/>
      <c r="AF263" s="2"/>
      <c r="AG263" s="2"/>
      <c r="AH263" s="2"/>
      <c r="AI263" s="2"/>
    </row>
    <row r="264" spans="12:35" x14ac:dyDescent="0.2"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5"/>
      <c r="Y264" s="2"/>
      <c r="AA264" s="2"/>
      <c r="AB264" s="2"/>
      <c r="AC264" s="2"/>
      <c r="AD264" s="2"/>
      <c r="AE264" s="2"/>
      <c r="AF264" s="2"/>
      <c r="AG264" s="2"/>
      <c r="AH264" s="2"/>
      <c r="AI264" s="2"/>
    </row>
    <row r="265" spans="12:35" x14ac:dyDescent="0.2"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5"/>
      <c r="Y265" s="2"/>
      <c r="AA265" s="2"/>
      <c r="AB265" s="2"/>
      <c r="AC265" s="2"/>
      <c r="AD265" s="2"/>
      <c r="AE265" s="2"/>
      <c r="AF265" s="2"/>
      <c r="AG265" s="2"/>
      <c r="AH265" s="2"/>
      <c r="AI265" s="2"/>
    </row>
    <row r="266" spans="12:35" x14ac:dyDescent="0.2"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5"/>
      <c r="Y266" s="2"/>
      <c r="AA266" s="2"/>
      <c r="AB266" s="2"/>
      <c r="AC266" s="2"/>
      <c r="AD266" s="2"/>
      <c r="AE266" s="2"/>
      <c r="AF266" s="2"/>
      <c r="AG266" s="2"/>
      <c r="AH266" s="2"/>
      <c r="AI266" s="2"/>
    </row>
    <row r="267" spans="12:35" x14ac:dyDescent="0.2"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5"/>
      <c r="Y267" s="2"/>
      <c r="AA267" s="2"/>
      <c r="AB267" s="2"/>
      <c r="AC267" s="2"/>
      <c r="AD267" s="2"/>
      <c r="AE267" s="2"/>
      <c r="AF267" s="2"/>
      <c r="AG267" s="2"/>
      <c r="AH267" s="2"/>
      <c r="AI267" s="2"/>
    </row>
    <row r="268" spans="12:35" x14ac:dyDescent="0.2"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5"/>
      <c r="Y268" s="2"/>
      <c r="AA268" s="2"/>
      <c r="AB268" s="2"/>
      <c r="AC268" s="2"/>
      <c r="AD268" s="2"/>
      <c r="AE268" s="2"/>
      <c r="AF268" s="2"/>
      <c r="AG268" s="2"/>
      <c r="AH268" s="2"/>
      <c r="AI268" s="2"/>
    </row>
    <row r="269" spans="12:35" x14ac:dyDescent="0.2"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5"/>
      <c r="Y269" s="2"/>
      <c r="AA269" s="2"/>
      <c r="AB269" s="2"/>
      <c r="AC269" s="2"/>
      <c r="AD269" s="2"/>
      <c r="AE269" s="2"/>
      <c r="AF269" s="2"/>
      <c r="AG269" s="2"/>
      <c r="AH269" s="2"/>
      <c r="AI269" s="2"/>
    </row>
    <row r="270" spans="12:35" x14ac:dyDescent="0.2"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5"/>
      <c r="Y270" s="2"/>
      <c r="AA270" s="2"/>
      <c r="AB270" s="2"/>
      <c r="AC270" s="2"/>
      <c r="AD270" s="2"/>
      <c r="AE270" s="2"/>
      <c r="AF270" s="2"/>
      <c r="AG270" s="2"/>
      <c r="AH270" s="2"/>
      <c r="AI270" s="2"/>
    </row>
    <row r="271" spans="12:35" x14ac:dyDescent="0.2"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5"/>
      <c r="Y271" s="2"/>
      <c r="AA271" s="2"/>
      <c r="AB271" s="2"/>
      <c r="AC271" s="2"/>
      <c r="AD271" s="2"/>
      <c r="AE271" s="2"/>
      <c r="AF271" s="2"/>
      <c r="AG271" s="2"/>
      <c r="AH271" s="2"/>
      <c r="AI271" s="2"/>
    </row>
    <row r="272" spans="12:35" x14ac:dyDescent="0.2"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5"/>
      <c r="Y272" s="2"/>
      <c r="AA272" s="2"/>
      <c r="AB272" s="2"/>
      <c r="AC272" s="2"/>
      <c r="AD272" s="2"/>
      <c r="AE272" s="2"/>
      <c r="AF272" s="2"/>
      <c r="AG272" s="2"/>
      <c r="AH272" s="2"/>
      <c r="AI272" s="2"/>
    </row>
    <row r="273" spans="12:35" x14ac:dyDescent="0.2"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5"/>
      <c r="Y273" s="2"/>
      <c r="AA273" s="2"/>
      <c r="AB273" s="2"/>
      <c r="AC273" s="2"/>
      <c r="AD273" s="2"/>
      <c r="AE273" s="2"/>
      <c r="AF273" s="2"/>
      <c r="AG273" s="2"/>
      <c r="AH273" s="2"/>
      <c r="AI273" s="2"/>
    </row>
    <row r="274" spans="12:35" x14ac:dyDescent="0.2"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5"/>
      <c r="Y274" s="2"/>
      <c r="AA274" s="2"/>
      <c r="AB274" s="2"/>
      <c r="AC274" s="2"/>
      <c r="AD274" s="2"/>
      <c r="AE274" s="2"/>
      <c r="AF274" s="2"/>
      <c r="AG274" s="2"/>
      <c r="AH274" s="2"/>
      <c r="AI274" s="2"/>
    </row>
    <row r="275" spans="12:35" x14ac:dyDescent="0.2"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5"/>
      <c r="Y275" s="2"/>
      <c r="AA275" s="2"/>
      <c r="AB275" s="2"/>
      <c r="AC275" s="2"/>
      <c r="AD275" s="2"/>
      <c r="AE275" s="2"/>
      <c r="AF275" s="2"/>
      <c r="AG275" s="2"/>
      <c r="AH275" s="2"/>
      <c r="AI275" s="2"/>
    </row>
    <row r="276" spans="12:35" x14ac:dyDescent="0.2"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5"/>
      <c r="Y276" s="2"/>
      <c r="AA276" s="2"/>
      <c r="AB276" s="2"/>
      <c r="AC276" s="2"/>
      <c r="AD276" s="2"/>
      <c r="AE276" s="2"/>
      <c r="AF276" s="2"/>
      <c r="AG276" s="2"/>
      <c r="AH276" s="2"/>
      <c r="AI276" s="2"/>
    </row>
    <row r="277" spans="12:35" x14ac:dyDescent="0.2"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5"/>
      <c r="Y277" s="2"/>
      <c r="AA277" s="2"/>
      <c r="AB277" s="2"/>
      <c r="AC277" s="2"/>
      <c r="AD277" s="2"/>
      <c r="AE277" s="2"/>
      <c r="AF277" s="2"/>
      <c r="AG277" s="2"/>
      <c r="AH277" s="2"/>
      <c r="AI277" s="2"/>
    </row>
    <row r="278" spans="12:35" x14ac:dyDescent="0.2"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5"/>
      <c r="Y278" s="2"/>
      <c r="AA278" s="2"/>
      <c r="AB278" s="2"/>
      <c r="AC278" s="2"/>
      <c r="AD278" s="2"/>
      <c r="AE278" s="2"/>
      <c r="AF278" s="2"/>
      <c r="AG278" s="2"/>
      <c r="AH278" s="2"/>
      <c r="AI278" s="2"/>
    </row>
    <row r="279" spans="12:35" x14ac:dyDescent="0.2"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5"/>
      <c r="Y279" s="2"/>
      <c r="AA279" s="2"/>
      <c r="AB279" s="2"/>
      <c r="AC279" s="2"/>
      <c r="AD279" s="2"/>
      <c r="AE279" s="2"/>
      <c r="AF279" s="2"/>
      <c r="AG279" s="2"/>
      <c r="AH279" s="2"/>
      <c r="AI279" s="2"/>
    </row>
    <row r="280" spans="12:35" x14ac:dyDescent="0.2"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5"/>
      <c r="Y280" s="2"/>
      <c r="AA280" s="2"/>
      <c r="AB280" s="2"/>
      <c r="AC280" s="2"/>
      <c r="AD280" s="2"/>
      <c r="AE280" s="2"/>
      <c r="AF280" s="2"/>
      <c r="AG280" s="2"/>
      <c r="AH280" s="2"/>
      <c r="AI280" s="2"/>
    </row>
    <row r="281" spans="12:35" x14ac:dyDescent="0.2"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5"/>
      <c r="Y281" s="2"/>
      <c r="AA281" s="2"/>
      <c r="AB281" s="2"/>
      <c r="AC281" s="2"/>
      <c r="AD281" s="2"/>
      <c r="AE281" s="2"/>
      <c r="AF281" s="2"/>
      <c r="AG281" s="2"/>
      <c r="AH281" s="2"/>
      <c r="AI281" s="2"/>
    </row>
    <row r="282" spans="12:35" x14ac:dyDescent="0.2"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5"/>
      <c r="Y282" s="2"/>
      <c r="AA282" s="2"/>
      <c r="AB282" s="2"/>
      <c r="AC282" s="2"/>
      <c r="AD282" s="2"/>
      <c r="AE282" s="2"/>
      <c r="AF282" s="2"/>
      <c r="AG282" s="2"/>
      <c r="AH282" s="2"/>
      <c r="AI282" s="2"/>
    </row>
    <row r="283" spans="12:35" x14ac:dyDescent="0.2"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5"/>
      <c r="Y283" s="2"/>
      <c r="AA283" s="2"/>
      <c r="AB283" s="2"/>
      <c r="AC283" s="2"/>
      <c r="AD283" s="2"/>
      <c r="AE283" s="2"/>
      <c r="AF283" s="2"/>
      <c r="AG283" s="2"/>
      <c r="AH283" s="2"/>
      <c r="AI283" s="2"/>
    </row>
    <row r="284" spans="12:35" x14ac:dyDescent="0.2"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5"/>
      <c r="Y284" s="2"/>
      <c r="AA284" s="2"/>
      <c r="AB284" s="2"/>
      <c r="AC284" s="2"/>
      <c r="AD284" s="2"/>
      <c r="AE284" s="2"/>
      <c r="AF284" s="2"/>
      <c r="AG284" s="2"/>
      <c r="AH284" s="2"/>
      <c r="AI284" s="2"/>
    </row>
    <row r="285" spans="12:35" x14ac:dyDescent="0.2"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5"/>
      <c r="Y285" s="2"/>
      <c r="AA285" s="2"/>
      <c r="AB285" s="2"/>
      <c r="AC285" s="2"/>
      <c r="AD285" s="2"/>
      <c r="AE285" s="2"/>
      <c r="AF285" s="2"/>
      <c r="AG285" s="2"/>
      <c r="AH285" s="2"/>
      <c r="AI285" s="2"/>
    </row>
    <row r="286" spans="12:35" x14ac:dyDescent="0.2"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5"/>
      <c r="Y286" s="2"/>
      <c r="AA286" s="2"/>
      <c r="AB286" s="2"/>
      <c r="AC286" s="2"/>
      <c r="AD286" s="2"/>
      <c r="AE286" s="2"/>
      <c r="AF286" s="2"/>
      <c r="AG286" s="2"/>
      <c r="AH286" s="2"/>
      <c r="AI286" s="2"/>
    </row>
    <row r="287" spans="12:35" x14ac:dyDescent="0.2"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5"/>
      <c r="Y287" s="2"/>
      <c r="AA287" s="2"/>
      <c r="AB287" s="2"/>
      <c r="AC287" s="2"/>
      <c r="AD287" s="2"/>
      <c r="AE287" s="2"/>
      <c r="AF287" s="2"/>
      <c r="AG287" s="2"/>
      <c r="AH287" s="2"/>
      <c r="AI287" s="2"/>
    </row>
    <row r="288" spans="12:35" x14ac:dyDescent="0.2"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5"/>
      <c r="Y288" s="2"/>
      <c r="AA288" s="2"/>
      <c r="AB288" s="2"/>
      <c r="AC288" s="2"/>
      <c r="AD288" s="2"/>
      <c r="AE288" s="2"/>
      <c r="AF288" s="2"/>
      <c r="AG288" s="2"/>
      <c r="AH288" s="2"/>
      <c r="AI288" s="2"/>
    </row>
    <row r="289" spans="12:35" x14ac:dyDescent="0.2"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5"/>
      <c r="Y289" s="2"/>
      <c r="AA289" s="2"/>
      <c r="AB289" s="2"/>
      <c r="AC289" s="2"/>
      <c r="AD289" s="2"/>
      <c r="AE289" s="2"/>
      <c r="AF289" s="2"/>
      <c r="AG289" s="2"/>
      <c r="AH289" s="2"/>
      <c r="AI289" s="2"/>
    </row>
    <row r="290" spans="12:35" x14ac:dyDescent="0.2"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5"/>
      <c r="Y290" s="2"/>
      <c r="AA290" s="2"/>
      <c r="AB290" s="2"/>
      <c r="AC290" s="2"/>
      <c r="AD290" s="2"/>
      <c r="AE290" s="2"/>
      <c r="AF290" s="2"/>
      <c r="AG290" s="2"/>
      <c r="AH290" s="2"/>
      <c r="AI290" s="2"/>
    </row>
    <row r="291" spans="12:35" x14ac:dyDescent="0.2"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5"/>
      <c r="Y291" s="2"/>
      <c r="AA291" s="2"/>
      <c r="AB291" s="2"/>
      <c r="AC291" s="2"/>
      <c r="AD291" s="2"/>
      <c r="AE291" s="2"/>
      <c r="AF291" s="2"/>
      <c r="AG291" s="2"/>
      <c r="AH291" s="2"/>
      <c r="AI291" s="2"/>
    </row>
    <row r="292" spans="12:35" x14ac:dyDescent="0.2"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5"/>
      <c r="Y292" s="2"/>
      <c r="AA292" s="2"/>
      <c r="AB292" s="2"/>
      <c r="AC292" s="2"/>
      <c r="AD292" s="2"/>
      <c r="AE292" s="2"/>
      <c r="AF292" s="2"/>
      <c r="AG292" s="2"/>
      <c r="AH292" s="2"/>
      <c r="AI292" s="2"/>
    </row>
    <row r="293" spans="12:35" x14ac:dyDescent="0.2"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5"/>
      <c r="Y293" s="2"/>
      <c r="AA293" s="2"/>
      <c r="AB293" s="2"/>
      <c r="AC293" s="2"/>
      <c r="AD293" s="2"/>
      <c r="AE293" s="2"/>
      <c r="AF293" s="2"/>
      <c r="AG293" s="2"/>
      <c r="AH293" s="2"/>
      <c r="AI293" s="2"/>
    </row>
    <row r="294" spans="12:35" x14ac:dyDescent="0.2"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5"/>
      <c r="Y294" s="2"/>
      <c r="AA294" s="2"/>
      <c r="AB294" s="2"/>
      <c r="AC294" s="2"/>
      <c r="AD294" s="2"/>
      <c r="AE294" s="2"/>
      <c r="AF294" s="2"/>
      <c r="AG294" s="2"/>
      <c r="AH294" s="2"/>
      <c r="AI294" s="2"/>
    </row>
    <row r="295" spans="12:35" x14ac:dyDescent="0.2"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5"/>
      <c r="Y295" s="2"/>
      <c r="AA295" s="2"/>
      <c r="AB295" s="2"/>
      <c r="AC295" s="2"/>
      <c r="AD295" s="2"/>
      <c r="AE295" s="2"/>
      <c r="AF295" s="2"/>
      <c r="AG295" s="2"/>
      <c r="AH295" s="2"/>
      <c r="AI295" s="2"/>
    </row>
    <row r="296" spans="12:35" x14ac:dyDescent="0.2"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5"/>
      <c r="Y296" s="2"/>
      <c r="AA296" s="2"/>
      <c r="AB296" s="2"/>
      <c r="AC296" s="2"/>
      <c r="AD296" s="2"/>
      <c r="AE296" s="2"/>
      <c r="AF296" s="2"/>
      <c r="AG296" s="2"/>
      <c r="AH296" s="2"/>
      <c r="AI296" s="2"/>
    </row>
    <row r="297" spans="12:35" x14ac:dyDescent="0.2"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5"/>
      <c r="Y297" s="2"/>
      <c r="AA297" s="2"/>
      <c r="AB297" s="2"/>
      <c r="AC297" s="2"/>
      <c r="AD297" s="2"/>
      <c r="AE297" s="2"/>
      <c r="AF297" s="2"/>
      <c r="AG297" s="2"/>
      <c r="AH297" s="2"/>
      <c r="AI297" s="2"/>
    </row>
    <row r="298" spans="12:35" x14ac:dyDescent="0.2"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5"/>
      <c r="Y298" s="2"/>
      <c r="AA298" s="2"/>
      <c r="AB298" s="2"/>
      <c r="AC298" s="2"/>
      <c r="AD298" s="2"/>
      <c r="AE298" s="2"/>
      <c r="AF298" s="2"/>
      <c r="AG298" s="2"/>
      <c r="AH298" s="2"/>
      <c r="AI298" s="2"/>
    </row>
    <row r="299" spans="12:35" x14ac:dyDescent="0.2"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5"/>
      <c r="Y299" s="2"/>
      <c r="AA299" s="2"/>
      <c r="AB299" s="2"/>
      <c r="AC299" s="2"/>
      <c r="AD299" s="2"/>
      <c r="AE299" s="2"/>
      <c r="AF299" s="2"/>
      <c r="AG299" s="2"/>
      <c r="AH299" s="2"/>
      <c r="AI299" s="2"/>
    </row>
    <row r="300" spans="12:35" x14ac:dyDescent="0.2"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5"/>
      <c r="Y300" s="2"/>
      <c r="AA300" s="2"/>
      <c r="AB300" s="2"/>
      <c r="AC300" s="2"/>
      <c r="AD300" s="2"/>
      <c r="AE300" s="2"/>
      <c r="AF300" s="2"/>
      <c r="AG300" s="2"/>
      <c r="AH300" s="2"/>
      <c r="AI300" s="2"/>
    </row>
    <row r="301" spans="12:35" x14ac:dyDescent="0.2"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5"/>
      <c r="Y301" s="2"/>
      <c r="AA301" s="2"/>
      <c r="AB301" s="2"/>
      <c r="AC301" s="2"/>
      <c r="AD301" s="2"/>
      <c r="AE301" s="2"/>
      <c r="AF301" s="2"/>
      <c r="AG301" s="2"/>
      <c r="AH301" s="2"/>
      <c r="AI301" s="2"/>
    </row>
    <row r="302" spans="12:35" x14ac:dyDescent="0.2"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5"/>
      <c r="Y302" s="2"/>
      <c r="AA302" s="2"/>
      <c r="AB302" s="2"/>
      <c r="AC302" s="2"/>
      <c r="AD302" s="2"/>
      <c r="AE302" s="2"/>
      <c r="AF302" s="2"/>
      <c r="AG302" s="2"/>
      <c r="AH302" s="2"/>
      <c r="AI302" s="2"/>
    </row>
    <row r="303" spans="12:35" x14ac:dyDescent="0.2"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5"/>
      <c r="Y303" s="2"/>
      <c r="AA303" s="2"/>
      <c r="AB303" s="2"/>
      <c r="AC303" s="2"/>
      <c r="AD303" s="2"/>
      <c r="AE303" s="2"/>
      <c r="AF303" s="2"/>
      <c r="AG303" s="2"/>
      <c r="AH303" s="2"/>
      <c r="AI303" s="2"/>
    </row>
    <row r="304" spans="12:35" x14ac:dyDescent="0.2"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5"/>
      <c r="Y304" s="2"/>
      <c r="AA304" s="2"/>
      <c r="AB304" s="2"/>
      <c r="AC304" s="2"/>
      <c r="AD304" s="2"/>
      <c r="AE304" s="2"/>
      <c r="AF304" s="2"/>
      <c r="AG304" s="2"/>
      <c r="AH304" s="2"/>
      <c r="AI304" s="2"/>
    </row>
    <row r="305" spans="12:35" x14ac:dyDescent="0.2"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5"/>
      <c r="Y305" s="2"/>
      <c r="AA305" s="2"/>
      <c r="AB305" s="2"/>
      <c r="AC305" s="2"/>
      <c r="AD305" s="2"/>
      <c r="AE305" s="2"/>
      <c r="AF305" s="2"/>
      <c r="AG305" s="2"/>
      <c r="AH305" s="2"/>
      <c r="AI305" s="2"/>
    </row>
    <row r="306" spans="12:35" x14ac:dyDescent="0.2"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5"/>
      <c r="Y306" s="2"/>
      <c r="AA306" s="2"/>
      <c r="AB306" s="2"/>
      <c r="AC306" s="2"/>
      <c r="AD306" s="2"/>
      <c r="AE306" s="2"/>
      <c r="AF306" s="2"/>
      <c r="AG306" s="2"/>
      <c r="AH306" s="2"/>
      <c r="AI306" s="2"/>
    </row>
    <row r="307" spans="12:35" x14ac:dyDescent="0.2"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5"/>
      <c r="Y307" s="2"/>
      <c r="AA307" s="2"/>
      <c r="AB307" s="2"/>
      <c r="AC307" s="2"/>
      <c r="AD307" s="2"/>
      <c r="AE307" s="2"/>
      <c r="AF307" s="2"/>
      <c r="AG307" s="2"/>
      <c r="AH307" s="2"/>
      <c r="AI307" s="2"/>
    </row>
    <row r="308" spans="12:35" x14ac:dyDescent="0.2"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5"/>
      <c r="Y308" s="2"/>
      <c r="AA308" s="2"/>
      <c r="AB308" s="2"/>
      <c r="AC308" s="2"/>
      <c r="AD308" s="2"/>
      <c r="AE308" s="2"/>
      <c r="AF308" s="2"/>
      <c r="AG308" s="2"/>
      <c r="AH308" s="2"/>
      <c r="AI308" s="2"/>
    </row>
    <row r="309" spans="12:35" x14ac:dyDescent="0.2"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5"/>
      <c r="Y309" s="2"/>
      <c r="AA309" s="2"/>
      <c r="AB309" s="2"/>
      <c r="AC309" s="2"/>
      <c r="AD309" s="2"/>
      <c r="AE309" s="2"/>
      <c r="AF309" s="2"/>
      <c r="AG309" s="2"/>
      <c r="AH309" s="2"/>
      <c r="AI309" s="2"/>
    </row>
    <row r="310" spans="12:35" x14ac:dyDescent="0.2"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5"/>
      <c r="Y310" s="2"/>
      <c r="AA310" s="2"/>
      <c r="AB310" s="2"/>
      <c r="AC310" s="2"/>
      <c r="AD310" s="2"/>
      <c r="AE310" s="2"/>
      <c r="AF310" s="2"/>
      <c r="AG310" s="2"/>
      <c r="AH310" s="2"/>
      <c r="AI310" s="2"/>
    </row>
    <row r="311" spans="12:35" x14ac:dyDescent="0.2"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5"/>
      <c r="Y311" s="2"/>
      <c r="AA311" s="2"/>
      <c r="AB311" s="2"/>
      <c r="AC311" s="2"/>
      <c r="AD311" s="2"/>
      <c r="AE311" s="2"/>
      <c r="AF311" s="2"/>
      <c r="AG311" s="2"/>
      <c r="AH311" s="2"/>
      <c r="AI311" s="2"/>
    </row>
    <row r="312" spans="12:35" x14ac:dyDescent="0.2"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5"/>
      <c r="Y312" s="2"/>
      <c r="AA312" s="2"/>
      <c r="AB312" s="2"/>
      <c r="AC312" s="2"/>
      <c r="AD312" s="2"/>
      <c r="AE312" s="2"/>
      <c r="AF312" s="2"/>
      <c r="AG312" s="2"/>
      <c r="AH312" s="2"/>
      <c r="AI312" s="2"/>
    </row>
    <row r="313" spans="12:35" x14ac:dyDescent="0.2"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5"/>
      <c r="Y313" s="2"/>
      <c r="AA313" s="2"/>
      <c r="AB313" s="2"/>
      <c r="AC313" s="2"/>
      <c r="AD313" s="2"/>
      <c r="AE313" s="2"/>
      <c r="AF313" s="2"/>
      <c r="AG313" s="2"/>
      <c r="AH313" s="2"/>
      <c r="AI313" s="2"/>
    </row>
    <row r="314" spans="12:35" x14ac:dyDescent="0.2"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5"/>
      <c r="Y314" s="2"/>
      <c r="AA314" s="2"/>
      <c r="AB314" s="2"/>
      <c r="AC314" s="2"/>
      <c r="AD314" s="2"/>
      <c r="AE314" s="2"/>
      <c r="AF314" s="2"/>
      <c r="AG314" s="2"/>
      <c r="AH314" s="2"/>
      <c r="AI314" s="2"/>
    </row>
    <row r="315" spans="12:35" x14ac:dyDescent="0.2"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5"/>
      <c r="Y315" s="2"/>
      <c r="AA315" s="2"/>
      <c r="AB315" s="2"/>
      <c r="AC315" s="2"/>
      <c r="AD315" s="2"/>
      <c r="AE315" s="2"/>
      <c r="AF315" s="2"/>
      <c r="AG315" s="2"/>
      <c r="AH315" s="2"/>
      <c r="AI315" s="2"/>
    </row>
    <row r="316" spans="12:35" x14ac:dyDescent="0.2"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5"/>
      <c r="Y316" s="2"/>
      <c r="AA316" s="2"/>
      <c r="AB316" s="2"/>
      <c r="AC316" s="2"/>
      <c r="AD316" s="2"/>
      <c r="AE316" s="2"/>
      <c r="AF316" s="2"/>
      <c r="AG316" s="2"/>
      <c r="AH316" s="2"/>
      <c r="AI316" s="2"/>
    </row>
    <row r="317" spans="12:35" x14ac:dyDescent="0.2"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5"/>
      <c r="Y317" s="2"/>
      <c r="AA317" s="2"/>
      <c r="AB317" s="2"/>
      <c r="AC317" s="2"/>
      <c r="AD317" s="2"/>
      <c r="AE317" s="2"/>
      <c r="AF317" s="2"/>
      <c r="AG317" s="2"/>
      <c r="AH317" s="2"/>
      <c r="AI317" s="2"/>
    </row>
    <row r="318" spans="12:35" x14ac:dyDescent="0.2"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5"/>
      <c r="Y318" s="2"/>
      <c r="AA318" s="2"/>
      <c r="AB318" s="2"/>
      <c r="AC318" s="2"/>
      <c r="AD318" s="2"/>
      <c r="AE318" s="2"/>
      <c r="AF318" s="2"/>
      <c r="AG318" s="2"/>
      <c r="AH318" s="2"/>
      <c r="AI318" s="2"/>
    </row>
    <row r="319" spans="12:35" x14ac:dyDescent="0.2"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5"/>
      <c r="Y319" s="2"/>
      <c r="AA319" s="2"/>
      <c r="AB319" s="2"/>
      <c r="AC319" s="2"/>
      <c r="AD319" s="2"/>
      <c r="AE319" s="2"/>
      <c r="AF319" s="2"/>
      <c r="AG319" s="2"/>
      <c r="AH319" s="2"/>
      <c r="AI319" s="2"/>
    </row>
    <row r="320" spans="12:35" x14ac:dyDescent="0.2"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5"/>
      <c r="Y320" s="2"/>
      <c r="AA320" s="2"/>
      <c r="AB320" s="2"/>
      <c r="AC320" s="2"/>
      <c r="AD320" s="2"/>
      <c r="AE320" s="2"/>
      <c r="AF320" s="2"/>
      <c r="AG320" s="2"/>
      <c r="AH320" s="2"/>
      <c r="AI320" s="2"/>
    </row>
    <row r="321" spans="12:35" x14ac:dyDescent="0.2"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5"/>
      <c r="Y321" s="2"/>
      <c r="AA321" s="2"/>
      <c r="AB321" s="2"/>
      <c r="AC321" s="2"/>
      <c r="AD321" s="2"/>
      <c r="AE321" s="2"/>
      <c r="AF321" s="2"/>
      <c r="AG321" s="2"/>
      <c r="AH321" s="2"/>
      <c r="AI321" s="2"/>
    </row>
    <row r="322" spans="12:35" x14ac:dyDescent="0.2"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5"/>
      <c r="Y322" s="2"/>
      <c r="AA322" s="2"/>
      <c r="AB322" s="2"/>
      <c r="AC322" s="2"/>
      <c r="AD322" s="2"/>
      <c r="AE322" s="2"/>
      <c r="AF322" s="2"/>
      <c r="AG322" s="2"/>
      <c r="AH322" s="2"/>
      <c r="AI322" s="2"/>
    </row>
    <row r="323" spans="12:35" x14ac:dyDescent="0.2"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5"/>
      <c r="Y323" s="2"/>
      <c r="AA323" s="2"/>
      <c r="AB323" s="2"/>
      <c r="AC323" s="2"/>
      <c r="AD323" s="2"/>
      <c r="AE323" s="2"/>
      <c r="AF323" s="2"/>
      <c r="AG323" s="2"/>
      <c r="AH323" s="2"/>
      <c r="AI323" s="2"/>
    </row>
    <row r="324" spans="12:35" x14ac:dyDescent="0.2"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5"/>
      <c r="Y324" s="2"/>
      <c r="AA324" s="2"/>
      <c r="AB324" s="2"/>
      <c r="AC324" s="2"/>
      <c r="AD324" s="2"/>
      <c r="AE324" s="2"/>
      <c r="AF324" s="2"/>
      <c r="AG324" s="2"/>
      <c r="AH324" s="2"/>
      <c r="AI324" s="2"/>
    </row>
    <row r="325" spans="12:35" x14ac:dyDescent="0.2"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5"/>
      <c r="Y325" s="2"/>
      <c r="AA325" s="2"/>
      <c r="AB325" s="2"/>
      <c r="AC325" s="2"/>
      <c r="AD325" s="2"/>
      <c r="AE325" s="2"/>
      <c r="AF325" s="2"/>
      <c r="AG325" s="2"/>
      <c r="AH325" s="2"/>
      <c r="AI325" s="2"/>
    </row>
    <row r="326" spans="12:35" x14ac:dyDescent="0.2"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5"/>
      <c r="Y326" s="2"/>
      <c r="AA326" s="2"/>
      <c r="AB326" s="2"/>
      <c r="AC326" s="2"/>
      <c r="AD326" s="2"/>
      <c r="AE326" s="2"/>
      <c r="AF326" s="2"/>
      <c r="AG326" s="2"/>
      <c r="AH326" s="2"/>
      <c r="AI326" s="2"/>
    </row>
    <row r="327" spans="12:35" x14ac:dyDescent="0.2"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5"/>
      <c r="Y327" s="2"/>
      <c r="AA327" s="2"/>
      <c r="AB327" s="2"/>
      <c r="AC327" s="2"/>
      <c r="AD327" s="2"/>
      <c r="AE327" s="2"/>
      <c r="AF327" s="2"/>
      <c r="AG327" s="2"/>
      <c r="AH327" s="2"/>
      <c r="AI327" s="2"/>
    </row>
    <row r="328" spans="12:35" x14ac:dyDescent="0.2"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5"/>
      <c r="Y328" s="2"/>
      <c r="AA328" s="2"/>
      <c r="AB328" s="2"/>
      <c r="AC328" s="2"/>
      <c r="AD328" s="2"/>
      <c r="AE328" s="2"/>
      <c r="AF328" s="2"/>
      <c r="AG328" s="2"/>
      <c r="AH328" s="2"/>
      <c r="AI328" s="2"/>
    </row>
    <row r="329" spans="12:35" x14ac:dyDescent="0.2"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5"/>
      <c r="Y329" s="2"/>
      <c r="AA329" s="2"/>
      <c r="AB329" s="2"/>
      <c r="AC329" s="2"/>
      <c r="AD329" s="2"/>
      <c r="AE329" s="2"/>
      <c r="AF329" s="2"/>
      <c r="AG329" s="2"/>
      <c r="AH329" s="2"/>
      <c r="AI329" s="2"/>
    </row>
    <row r="330" spans="12:35" x14ac:dyDescent="0.2"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5"/>
      <c r="Y330" s="2"/>
      <c r="AA330" s="2"/>
      <c r="AB330" s="2"/>
      <c r="AC330" s="2"/>
      <c r="AD330" s="2"/>
      <c r="AE330" s="2"/>
      <c r="AF330" s="2"/>
      <c r="AG330" s="2"/>
      <c r="AH330" s="2"/>
      <c r="AI330" s="2"/>
    </row>
    <row r="331" spans="12:35" x14ac:dyDescent="0.2"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5"/>
      <c r="Y331" s="2"/>
      <c r="AA331" s="2"/>
      <c r="AB331" s="2"/>
      <c r="AC331" s="2"/>
      <c r="AD331" s="2"/>
      <c r="AE331" s="2"/>
      <c r="AF331" s="2"/>
      <c r="AG331" s="2"/>
      <c r="AH331" s="2"/>
      <c r="AI331" s="2"/>
    </row>
    <row r="332" spans="12:35" x14ac:dyDescent="0.2"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5"/>
      <c r="Y332" s="2"/>
      <c r="AA332" s="2"/>
      <c r="AB332" s="2"/>
      <c r="AC332" s="2"/>
      <c r="AD332" s="2"/>
      <c r="AE332" s="2"/>
      <c r="AF332" s="2"/>
      <c r="AG332" s="2"/>
      <c r="AH332" s="2"/>
      <c r="AI332" s="2"/>
    </row>
    <row r="333" spans="12:35" x14ac:dyDescent="0.2"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5"/>
      <c r="Y333" s="2"/>
      <c r="AA333" s="2"/>
      <c r="AB333" s="2"/>
      <c r="AC333" s="2"/>
      <c r="AD333" s="2"/>
      <c r="AE333" s="2"/>
      <c r="AF333" s="2"/>
      <c r="AG333" s="2"/>
      <c r="AH333" s="2"/>
      <c r="AI333" s="2"/>
    </row>
    <row r="334" spans="12:35" x14ac:dyDescent="0.2"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5"/>
      <c r="Y334" s="2"/>
      <c r="AA334" s="2"/>
      <c r="AB334" s="2"/>
      <c r="AC334" s="2"/>
      <c r="AD334" s="2"/>
      <c r="AE334" s="2"/>
      <c r="AF334" s="2"/>
      <c r="AG334" s="2"/>
      <c r="AH334" s="2"/>
      <c r="AI334" s="2"/>
    </row>
    <row r="335" spans="12:35" x14ac:dyDescent="0.2"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5"/>
      <c r="Y335" s="2"/>
      <c r="AA335" s="2"/>
      <c r="AB335" s="2"/>
      <c r="AC335" s="2"/>
      <c r="AD335" s="2"/>
      <c r="AE335" s="2"/>
      <c r="AF335" s="2"/>
      <c r="AG335" s="2"/>
      <c r="AH335" s="2"/>
      <c r="AI335" s="2"/>
    </row>
    <row r="336" spans="12:35" x14ac:dyDescent="0.2"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5"/>
      <c r="Y336" s="2"/>
      <c r="AA336" s="2"/>
      <c r="AB336" s="2"/>
      <c r="AC336" s="2"/>
      <c r="AD336" s="2"/>
      <c r="AE336" s="2"/>
      <c r="AF336" s="2"/>
      <c r="AG336" s="2"/>
      <c r="AH336" s="2"/>
      <c r="AI336" s="2"/>
    </row>
    <row r="337" spans="12:35" x14ac:dyDescent="0.2"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5"/>
      <c r="Y337" s="2"/>
      <c r="AA337" s="2"/>
      <c r="AB337" s="2"/>
      <c r="AC337" s="2"/>
      <c r="AD337" s="2"/>
      <c r="AE337" s="2"/>
      <c r="AF337" s="2"/>
      <c r="AG337" s="2"/>
      <c r="AH337" s="2"/>
      <c r="AI337" s="2"/>
    </row>
    <row r="338" spans="12:35" x14ac:dyDescent="0.2"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5"/>
      <c r="Y338" s="2"/>
      <c r="AA338" s="2"/>
      <c r="AB338" s="2"/>
      <c r="AC338" s="2"/>
      <c r="AD338" s="2"/>
      <c r="AE338" s="2"/>
      <c r="AF338" s="2"/>
      <c r="AG338" s="2"/>
      <c r="AH338" s="2"/>
      <c r="AI338" s="2"/>
    </row>
    <row r="339" spans="12:35" x14ac:dyDescent="0.2"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5"/>
      <c r="Y339" s="2"/>
      <c r="AA339" s="2"/>
      <c r="AB339" s="2"/>
      <c r="AC339" s="2"/>
      <c r="AD339" s="2"/>
      <c r="AE339" s="2"/>
      <c r="AF339" s="2"/>
      <c r="AG339" s="2"/>
      <c r="AH339" s="2"/>
      <c r="AI339" s="2"/>
    </row>
    <row r="340" spans="12:35" x14ac:dyDescent="0.2"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5"/>
      <c r="Y340" s="2"/>
      <c r="AA340" s="2"/>
      <c r="AB340" s="2"/>
      <c r="AC340" s="2"/>
      <c r="AD340" s="2"/>
      <c r="AE340" s="2"/>
      <c r="AF340" s="2"/>
      <c r="AG340" s="2"/>
      <c r="AH340" s="2"/>
      <c r="AI340" s="2"/>
    </row>
    <row r="341" spans="12:35" x14ac:dyDescent="0.2"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5"/>
      <c r="Y341" s="2"/>
      <c r="AA341" s="2"/>
      <c r="AB341" s="2"/>
      <c r="AC341" s="2"/>
      <c r="AD341" s="2"/>
      <c r="AE341" s="2"/>
      <c r="AF341" s="2"/>
      <c r="AG341" s="2"/>
      <c r="AH341" s="2"/>
      <c r="AI341" s="2"/>
    </row>
    <row r="342" spans="12:35" x14ac:dyDescent="0.2"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5"/>
      <c r="Y342" s="2"/>
      <c r="AA342" s="2"/>
      <c r="AB342" s="2"/>
      <c r="AC342" s="2"/>
      <c r="AD342" s="2"/>
      <c r="AE342" s="2"/>
      <c r="AF342" s="2"/>
      <c r="AG342" s="2"/>
      <c r="AH342" s="2"/>
      <c r="AI342" s="2"/>
    </row>
    <row r="343" spans="12:35" x14ac:dyDescent="0.2"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5"/>
      <c r="Y343" s="2"/>
      <c r="AA343" s="2"/>
      <c r="AB343" s="2"/>
      <c r="AC343" s="2"/>
      <c r="AD343" s="2"/>
      <c r="AE343" s="2"/>
      <c r="AF343" s="2"/>
      <c r="AG343" s="2"/>
      <c r="AH343" s="2"/>
      <c r="AI343" s="2"/>
    </row>
    <row r="344" spans="12:35" x14ac:dyDescent="0.2"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5"/>
      <c r="Y344" s="2"/>
      <c r="AA344" s="2"/>
      <c r="AB344" s="2"/>
      <c r="AC344" s="2"/>
      <c r="AD344" s="2"/>
      <c r="AE344" s="2"/>
      <c r="AF344" s="2"/>
      <c r="AG344" s="2"/>
      <c r="AH344" s="2"/>
      <c r="AI344" s="2"/>
    </row>
    <row r="345" spans="12:35" x14ac:dyDescent="0.2"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5"/>
      <c r="Y345" s="2"/>
      <c r="AA345" s="2"/>
      <c r="AB345" s="2"/>
      <c r="AC345" s="2"/>
      <c r="AD345" s="2"/>
      <c r="AE345" s="2"/>
      <c r="AF345" s="2"/>
      <c r="AG345" s="2"/>
      <c r="AH345" s="2"/>
      <c r="AI345" s="2"/>
    </row>
    <row r="346" spans="12:35" x14ac:dyDescent="0.2"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5"/>
      <c r="Y346" s="2"/>
      <c r="AA346" s="2"/>
      <c r="AB346" s="2"/>
      <c r="AC346" s="2"/>
      <c r="AD346" s="2"/>
      <c r="AE346" s="2"/>
      <c r="AF346" s="2"/>
      <c r="AG346" s="2"/>
      <c r="AH346" s="2"/>
      <c r="AI346" s="2"/>
    </row>
    <row r="347" spans="12:35" x14ac:dyDescent="0.2"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5"/>
      <c r="Y347" s="2"/>
      <c r="AA347" s="2"/>
      <c r="AB347" s="2"/>
      <c r="AC347" s="2"/>
      <c r="AD347" s="2"/>
      <c r="AE347" s="2"/>
      <c r="AF347" s="2"/>
      <c r="AG347" s="2"/>
      <c r="AH347" s="2"/>
      <c r="AI347" s="2"/>
    </row>
    <row r="348" spans="12:35" x14ac:dyDescent="0.2"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5"/>
      <c r="Y348" s="2"/>
      <c r="AA348" s="2"/>
      <c r="AB348" s="2"/>
      <c r="AC348" s="2"/>
      <c r="AD348" s="2"/>
      <c r="AE348" s="2"/>
      <c r="AF348" s="2"/>
      <c r="AG348" s="2"/>
      <c r="AH348" s="2"/>
      <c r="AI348" s="2"/>
    </row>
    <row r="349" spans="12:35" x14ac:dyDescent="0.2"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5"/>
      <c r="Y349" s="2"/>
      <c r="AA349" s="2"/>
      <c r="AB349" s="2"/>
      <c r="AC349" s="2"/>
      <c r="AD349" s="2"/>
      <c r="AE349" s="2"/>
      <c r="AF349" s="2"/>
      <c r="AG349" s="2"/>
      <c r="AH349" s="2"/>
      <c r="AI349" s="2"/>
    </row>
    <row r="350" spans="12:35" x14ac:dyDescent="0.2"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5"/>
      <c r="Y350" s="2"/>
      <c r="AA350" s="2"/>
      <c r="AB350" s="2"/>
      <c r="AC350" s="2"/>
      <c r="AD350" s="2"/>
      <c r="AE350" s="2"/>
      <c r="AF350" s="2"/>
      <c r="AG350" s="2"/>
      <c r="AH350" s="2"/>
      <c r="AI350" s="2"/>
    </row>
    <row r="351" spans="12:35" x14ac:dyDescent="0.2"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5"/>
      <c r="Y351" s="2"/>
      <c r="AA351" s="2"/>
      <c r="AB351" s="2"/>
      <c r="AC351" s="2"/>
      <c r="AD351" s="2"/>
      <c r="AE351" s="2"/>
      <c r="AF351" s="2"/>
      <c r="AG351" s="2"/>
      <c r="AH351" s="2"/>
      <c r="AI351" s="2"/>
    </row>
    <row r="352" spans="12:35" x14ac:dyDescent="0.2"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5"/>
      <c r="Y352" s="2"/>
      <c r="AA352" s="2"/>
      <c r="AB352" s="2"/>
      <c r="AC352" s="2"/>
      <c r="AD352" s="2"/>
      <c r="AE352" s="2"/>
      <c r="AF352" s="2"/>
      <c r="AG352" s="2"/>
      <c r="AH352" s="2"/>
      <c r="AI352" s="2"/>
    </row>
    <row r="353" spans="12:35" x14ac:dyDescent="0.2"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5"/>
      <c r="Y353" s="2"/>
      <c r="AA353" s="2"/>
      <c r="AB353" s="2"/>
      <c r="AC353" s="2"/>
      <c r="AD353" s="2"/>
      <c r="AE353" s="2"/>
      <c r="AF353" s="2"/>
      <c r="AG353" s="2"/>
      <c r="AH353" s="2"/>
      <c r="AI353" s="2"/>
    </row>
    <row r="354" spans="12:35" x14ac:dyDescent="0.2"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5"/>
      <c r="Y354" s="2"/>
      <c r="AA354" s="2"/>
      <c r="AB354" s="2"/>
      <c r="AC354" s="2"/>
      <c r="AD354" s="2"/>
      <c r="AE354" s="2"/>
      <c r="AF354" s="2"/>
      <c r="AG354" s="2"/>
      <c r="AH354" s="2"/>
      <c r="AI354" s="2"/>
    </row>
    <row r="355" spans="12:35" x14ac:dyDescent="0.2"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5"/>
      <c r="Y355" s="2"/>
      <c r="AA355" s="2"/>
      <c r="AB355" s="2"/>
      <c r="AC355" s="2"/>
      <c r="AD355" s="2"/>
      <c r="AE355" s="2"/>
      <c r="AF355" s="2"/>
      <c r="AG355" s="2"/>
      <c r="AH355" s="2"/>
      <c r="AI355" s="2"/>
    </row>
    <row r="356" spans="12:35" x14ac:dyDescent="0.2"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5"/>
      <c r="Y356" s="2"/>
      <c r="AA356" s="2"/>
      <c r="AB356" s="2"/>
      <c r="AC356" s="2"/>
      <c r="AD356" s="2"/>
      <c r="AE356" s="2"/>
      <c r="AF356" s="2"/>
      <c r="AG356" s="2"/>
      <c r="AH356" s="2"/>
      <c r="AI356" s="2"/>
    </row>
    <row r="357" spans="12:35" x14ac:dyDescent="0.2"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5"/>
      <c r="Y357" s="2"/>
      <c r="AA357" s="2"/>
      <c r="AB357" s="2"/>
      <c r="AC357" s="2"/>
      <c r="AD357" s="2"/>
      <c r="AE357" s="2"/>
      <c r="AF357" s="2"/>
      <c r="AG357" s="2"/>
      <c r="AH357" s="2"/>
      <c r="AI357" s="2"/>
    </row>
    <row r="358" spans="12:35" x14ac:dyDescent="0.2"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5"/>
      <c r="Y358" s="2"/>
      <c r="AA358" s="2"/>
      <c r="AB358" s="2"/>
      <c r="AC358" s="2"/>
      <c r="AD358" s="2"/>
      <c r="AE358" s="2"/>
      <c r="AF358" s="2"/>
      <c r="AG358" s="2"/>
      <c r="AH358" s="2"/>
      <c r="AI358" s="2"/>
    </row>
    <row r="359" spans="12:35" x14ac:dyDescent="0.2"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5"/>
      <c r="Y359" s="2"/>
      <c r="AA359" s="2"/>
      <c r="AB359" s="2"/>
      <c r="AC359" s="2"/>
      <c r="AD359" s="2"/>
      <c r="AE359" s="2"/>
      <c r="AF359" s="2"/>
      <c r="AG359" s="2"/>
      <c r="AH359" s="2"/>
      <c r="AI359" s="2"/>
    </row>
    <row r="360" spans="12:35" x14ac:dyDescent="0.2"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5"/>
      <c r="Y360" s="2"/>
      <c r="AA360" s="2"/>
      <c r="AB360" s="2"/>
      <c r="AC360" s="2"/>
      <c r="AD360" s="2"/>
      <c r="AE360" s="2"/>
      <c r="AF360" s="2"/>
      <c r="AG360" s="2"/>
      <c r="AH360" s="2"/>
      <c r="AI360" s="2"/>
    </row>
    <row r="361" spans="12:35" x14ac:dyDescent="0.2"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5"/>
      <c r="Y361" s="2"/>
      <c r="AA361" s="2"/>
      <c r="AB361" s="2"/>
      <c r="AC361" s="2"/>
      <c r="AD361" s="2"/>
      <c r="AE361" s="2"/>
      <c r="AF361" s="2"/>
      <c r="AG361" s="2"/>
      <c r="AH361" s="2"/>
      <c r="AI361" s="2"/>
    </row>
    <row r="362" spans="12:35" x14ac:dyDescent="0.2"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5"/>
      <c r="Y362" s="2"/>
      <c r="AA362" s="2"/>
      <c r="AB362" s="2"/>
      <c r="AC362" s="2"/>
      <c r="AD362" s="2"/>
      <c r="AE362" s="2"/>
      <c r="AF362" s="2"/>
      <c r="AG362" s="2"/>
      <c r="AH362" s="2"/>
      <c r="AI362" s="2"/>
    </row>
    <row r="363" spans="12:35" x14ac:dyDescent="0.2"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5"/>
      <c r="Y363" s="2"/>
      <c r="AA363" s="2"/>
      <c r="AB363" s="2"/>
      <c r="AC363" s="2"/>
      <c r="AD363" s="2"/>
      <c r="AE363" s="2"/>
      <c r="AF363" s="2"/>
      <c r="AG363" s="2"/>
      <c r="AH363" s="2"/>
      <c r="AI363" s="2"/>
    </row>
    <row r="364" spans="12:35" x14ac:dyDescent="0.2"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5"/>
      <c r="Y364" s="2"/>
      <c r="AA364" s="2"/>
      <c r="AB364" s="2"/>
      <c r="AC364" s="2"/>
      <c r="AD364" s="2"/>
      <c r="AE364" s="2"/>
      <c r="AF364" s="2"/>
      <c r="AG364" s="2"/>
      <c r="AH364" s="2"/>
      <c r="AI364" s="2"/>
    </row>
    <row r="365" spans="12:35" x14ac:dyDescent="0.2"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5"/>
      <c r="Y365" s="2"/>
      <c r="AA365" s="2"/>
      <c r="AB365" s="2"/>
      <c r="AC365" s="2"/>
      <c r="AD365" s="2"/>
      <c r="AE365" s="2"/>
      <c r="AF365" s="2"/>
      <c r="AG365" s="2"/>
      <c r="AH365" s="2"/>
      <c r="AI365" s="2"/>
    </row>
    <row r="366" spans="12:35" x14ac:dyDescent="0.2"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5"/>
      <c r="Y366" s="2"/>
      <c r="AA366" s="2"/>
      <c r="AB366" s="2"/>
      <c r="AC366" s="2"/>
      <c r="AD366" s="2"/>
      <c r="AE366" s="2"/>
      <c r="AF366" s="2"/>
      <c r="AG366" s="2"/>
      <c r="AH366" s="2"/>
      <c r="AI366" s="2"/>
    </row>
    <row r="367" spans="12:35" x14ac:dyDescent="0.2"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5"/>
      <c r="Y367" s="2"/>
      <c r="AA367" s="2"/>
      <c r="AB367" s="2"/>
      <c r="AC367" s="2"/>
      <c r="AD367" s="2"/>
      <c r="AE367" s="2"/>
      <c r="AF367" s="2"/>
      <c r="AG367" s="2"/>
      <c r="AH367" s="2"/>
      <c r="AI367" s="2"/>
    </row>
    <row r="368" spans="12:35" x14ac:dyDescent="0.2"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5"/>
      <c r="Y368" s="2"/>
      <c r="AA368" s="2"/>
      <c r="AB368" s="2"/>
      <c r="AC368" s="2"/>
      <c r="AD368" s="2"/>
      <c r="AE368" s="2"/>
      <c r="AF368" s="2"/>
      <c r="AG368" s="2"/>
      <c r="AH368" s="2"/>
      <c r="AI368" s="2"/>
    </row>
    <row r="369" spans="12:35" x14ac:dyDescent="0.2"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5"/>
      <c r="Y369" s="2"/>
      <c r="AA369" s="2"/>
      <c r="AB369" s="2"/>
      <c r="AC369" s="2"/>
      <c r="AD369" s="2"/>
      <c r="AE369" s="2"/>
      <c r="AF369" s="2"/>
      <c r="AG369" s="2"/>
      <c r="AH369" s="2"/>
      <c r="AI369" s="2"/>
    </row>
    <row r="370" spans="12:35" x14ac:dyDescent="0.2"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5"/>
      <c r="Y370" s="2"/>
      <c r="AA370" s="2"/>
      <c r="AB370" s="2"/>
      <c r="AC370" s="2"/>
      <c r="AD370" s="2"/>
      <c r="AE370" s="2"/>
      <c r="AF370" s="2"/>
      <c r="AG370" s="2"/>
      <c r="AH370" s="2"/>
      <c r="AI370" s="2"/>
    </row>
    <row r="371" spans="12:35" x14ac:dyDescent="0.2"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5"/>
      <c r="Y371" s="2"/>
      <c r="AA371" s="2"/>
      <c r="AB371" s="2"/>
      <c r="AC371" s="2"/>
      <c r="AD371" s="2"/>
      <c r="AE371" s="2"/>
      <c r="AF371" s="2"/>
      <c r="AG371" s="2"/>
      <c r="AH371" s="2"/>
      <c r="AI371" s="2"/>
    </row>
    <row r="372" spans="12:35" x14ac:dyDescent="0.2"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5"/>
      <c r="Y372" s="2"/>
      <c r="AA372" s="2"/>
      <c r="AB372" s="2"/>
      <c r="AC372" s="2"/>
      <c r="AD372" s="2"/>
      <c r="AE372" s="2"/>
      <c r="AF372" s="2"/>
      <c r="AG372" s="2"/>
      <c r="AH372" s="2"/>
      <c r="AI372" s="2"/>
    </row>
    <row r="373" spans="12:35" x14ac:dyDescent="0.2"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5"/>
      <c r="Y373" s="2"/>
      <c r="AA373" s="2"/>
      <c r="AB373" s="2"/>
      <c r="AC373" s="2"/>
      <c r="AD373" s="2"/>
      <c r="AE373" s="2"/>
      <c r="AF373" s="2"/>
      <c r="AG373" s="2"/>
      <c r="AH373" s="2"/>
      <c r="AI373" s="2"/>
    </row>
    <row r="374" spans="12:35" x14ac:dyDescent="0.2"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5"/>
      <c r="Y374" s="2"/>
      <c r="AA374" s="2"/>
      <c r="AB374" s="2"/>
      <c r="AC374" s="2"/>
      <c r="AD374" s="2"/>
      <c r="AE374" s="2"/>
      <c r="AF374" s="2"/>
      <c r="AG374" s="2"/>
      <c r="AH374" s="2"/>
      <c r="AI374" s="2"/>
    </row>
    <row r="375" spans="12:35" x14ac:dyDescent="0.2"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5"/>
      <c r="Y375" s="2"/>
      <c r="AA375" s="2"/>
      <c r="AB375" s="2"/>
      <c r="AC375" s="2"/>
      <c r="AD375" s="2"/>
      <c r="AE375" s="2"/>
      <c r="AF375" s="2"/>
      <c r="AG375" s="2"/>
      <c r="AH375" s="2"/>
      <c r="AI375" s="2"/>
    </row>
    <row r="376" spans="12:35" x14ac:dyDescent="0.2"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5"/>
      <c r="Y376" s="2"/>
      <c r="AA376" s="2"/>
      <c r="AB376" s="2"/>
      <c r="AC376" s="2"/>
      <c r="AD376" s="2"/>
      <c r="AE376" s="2"/>
      <c r="AF376" s="2"/>
      <c r="AG376" s="2"/>
      <c r="AH376" s="2"/>
      <c r="AI376" s="2"/>
    </row>
    <row r="377" spans="12:35" x14ac:dyDescent="0.2"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5"/>
      <c r="Y377" s="2"/>
      <c r="AA377" s="2"/>
      <c r="AB377" s="2"/>
      <c r="AC377" s="2"/>
      <c r="AD377" s="2"/>
      <c r="AE377" s="2"/>
      <c r="AF377" s="2"/>
      <c r="AG377" s="2"/>
      <c r="AH377" s="2"/>
      <c r="AI377" s="2"/>
    </row>
    <row r="378" spans="12:35" x14ac:dyDescent="0.2"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5"/>
      <c r="Y378" s="2"/>
      <c r="AA378" s="2"/>
      <c r="AB378" s="2"/>
      <c r="AC378" s="2"/>
      <c r="AD378" s="2"/>
      <c r="AE378" s="2"/>
      <c r="AF378" s="2"/>
      <c r="AG378" s="2"/>
      <c r="AH378" s="2"/>
      <c r="AI378" s="2"/>
    </row>
    <row r="379" spans="12:35" x14ac:dyDescent="0.2"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5"/>
      <c r="Y379" s="2"/>
      <c r="AA379" s="2"/>
      <c r="AB379" s="2"/>
      <c r="AC379" s="2"/>
      <c r="AD379" s="2"/>
      <c r="AE379" s="2"/>
      <c r="AF379" s="2"/>
      <c r="AG379" s="2"/>
      <c r="AH379" s="2"/>
      <c r="AI379" s="2"/>
    </row>
    <row r="380" spans="12:35" x14ac:dyDescent="0.2"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5"/>
      <c r="Y380" s="2"/>
      <c r="AA380" s="2"/>
      <c r="AB380" s="2"/>
      <c r="AC380" s="2"/>
      <c r="AD380" s="2"/>
      <c r="AE380" s="2"/>
      <c r="AF380" s="2"/>
      <c r="AG380" s="2"/>
      <c r="AH380" s="2"/>
      <c r="AI380" s="2"/>
    </row>
    <row r="381" spans="12:35" x14ac:dyDescent="0.2"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5"/>
      <c r="Y381" s="2"/>
      <c r="AA381" s="2"/>
      <c r="AB381" s="2"/>
      <c r="AC381" s="2"/>
      <c r="AD381" s="2"/>
      <c r="AE381" s="2"/>
      <c r="AF381" s="2"/>
      <c r="AG381" s="2"/>
      <c r="AH381" s="2"/>
      <c r="AI381" s="2"/>
    </row>
    <row r="382" spans="12:35" x14ac:dyDescent="0.2"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5"/>
      <c r="Y382" s="2"/>
      <c r="AA382" s="2"/>
      <c r="AB382" s="2"/>
      <c r="AC382" s="2"/>
      <c r="AD382" s="2"/>
      <c r="AE382" s="2"/>
      <c r="AF382" s="2"/>
      <c r="AG382" s="2"/>
      <c r="AH382" s="2"/>
      <c r="AI382" s="2"/>
    </row>
    <row r="383" spans="12:35" x14ac:dyDescent="0.2"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5"/>
      <c r="Y383" s="2"/>
      <c r="AA383" s="2"/>
      <c r="AB383" s="2"/>
      <c r="AC383" s="2"/>
      <c r="AD383" s="2"/>
      <c r="AE383" s="2"/>
      <c r="AF383" s="2"/>
      <c r="AG383" s="2"/>
      <c r="AH383" s="2"/>
      <c r="AI383" s="2"/>
    </row>
    <row r="384" spans="12:35" x14ac:dyDescent="0.2"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5"/>
      <c r="Y384" s="2"/>
      <c r="AA384" s="2"/>
      <c r="AB384" s="2"/>
      <c r="AC384" s="2"/>
      <c r="AD384" s="2"/>
      <c r="AE384" s="2"/>
      <c r="AF384" s="2"/>
      <c r="AG384" s="2"/>
      <c r="AH384" s="2"/>
      <c r="AI384" s="2"/>
    </row>
    <row r="385" spans="12:35" x14ac:dyDescent="0.2"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5"/>
      <c r="Y385" s="2"/>
      <c r="AA385" s="2"/>
      <c r="AB385" s="2"/>
      <c r="AC385" s="2"/>
      <c r="AD385" s="2"/>
      <c r="AE385" s="2"/>
      <c r="AF385" s="2"/>
      <c r="AG385" s="2"/>
      <c r="AH385" s="2"/>
      <c r="AI385" s="2"/>
    </row>
    <row r="386" spans="12:35" x14ac:dyDescent="0.2"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5"/>
      <c r="Y386" s="2"/>
      <c r="AA386" s="2"/>
      <c r="AB386" s="2"/>
      <c r="AC386" s="2"/>
      <c r="AD386" s="2"/>
      <c r="AE386" s="2"/>
      <c r="AF386" s="2"/>
      <c r="AG386" s="2"/>
      <c r="AH386" s="2"/>
      <c r="AI386" s="2"/>
    </row>
    <row r="387" spans="12:35" x14ac:dyDescent="0.2"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5"/>
      <c r="Y387" s="2"/>
      <c r="AA387" s="2"/>
      <c r="AB387" s="2"/>
      <c r="AC387" s="2"/>
      <c r="AD387" s="2"/>
      <c r="AE387" s="2"/>
      <c r="AF387" s="2"/>
      <c r="AG387" s="2"/>
      <c r="AH387" s="2"/>
      <c r="AI387" s="2"/>
    </row>
    <row r="388" spans="12:35" x14ac:dyDescent="0.2"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5"/>
      <c r="Y388" s="2"/>
      <c r="AA388" s="2"/>
      <c r="AB388" s="2"/>
      <c r="AC388" s="2"/>
      <c r="AD388" s="2"/>
      <c r="AE388" s="2"/>
      <c r="AF388" s="2"/>
      <c r="AG388" s="2"/>
      <c r="AH388" s="2"/>
      <c r="AI388" s="2"/>
    </row>
    <row r="389" spans="12:35" x14ac:dyDescent="0.2"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5"/>
      <c r="Y389" s="2"/>
      <c r="AA389" s="2"/>
      <c r="AB389" s="2"/>
      <c r="AC389" s="2"/>
      <c r="AD389" s="2"/>
      <c r="AE389" s="2"/>
      <c r="AF389" s="2"/>
      <c r="AG389" s="2"/>
      <c r="AH389" s="2"/>
      <c r="AI389" s="2"/>
    </row>
    <row r="390" spans="12:35" x14ac:dyDescent="0.2"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5"/>
      <c r="Y390" s="2"/>
      <c r="AA390" s="2"/>
      <c r="AB390" s="2"/>
      <c r="AC390" s="2"/>
      <c r="AD390" s="2"/>
      <c r="AE390" s="2"/>
      <c r="AF390" s="2"/>
      <c r="AG390" s="2"/>
      <c r="AH390" s="2"/>
      <c r="AI390" s="2"/>
    </row>
    <row r="391" spans="12:35" x14ac:dyDescent="0.2"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5"/>
      <c r="Y391" s="2"/>
      <c r="AA391" s="2"/>
      <c r="AB391" s="2"/>
      <c r="AC391" s="2"/>
      <c r="AD391" s="2"/>
      <c r="AE391" s="2"/>
      <c r="AF391" s="2"/>
      <c r="AG391" s="2"/>
      <c r="AH391" s="2"/>
      <c r="AI391" s="2"/>
    </row>
    <row r="392" spans="12:35" x14ac:dyDescent="0.2"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5"/>
      <c r="Y392" s="2"/>
      <c r="AA392" s="2"/>
      <c r="AB392" s="2"/>
      <c r="AC392" s="2"/>
      <c r="AD392" s="2"/>
      <c r="AE392" s="2"/>
      <c r="AF392" s="2"/>
      <c r="AG392" s="2"/>
      <c r="AH392" s="2"/>
      <c r="AI392" s="2"/>
    </row>
    <row r="393" spans="12:35" x14ac:dyDescent="0.2"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5"/>
      <c r="Y393" s="2"/>
      <c r="AA393" s="2"/>
      <c r="AB393" s="2"/>
      <c r="AC393" s="2"/>
      <c r="AD393" s="2"/>
      <c r="AE393" s="2"/>
      <c r="AF393" s="2"/>
      <c r="AG393" s="2"/>
      <c r="AH393" s="2"/>
      <c r="AI393" s="2"/>
    </row>
    <row r="394" spans="12:35" x14ac:dyDescent="0.2"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5"/>
      <c r="Y394" s="2"/>
      <c r="AA394" s="2"/>
      <c r="AB394" s="2"/>
      <c r="AC394" s="2"/>
      <c r="AD394" s="2"/>
      <c r="AE394" s="2"/>
      <c r="AF394" s="2"/>
      <c r="AG394" s="2"/>
      <c r="AH394" s="2"/>
      <c r="AI394" s="2"/>
    </row>
    <row r="395" spans="12:35" x14ac:dyDescent="0.2"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5"/>
      <c r="Y395" s="2"/>
      <c r="AA395" s="2"/>
      <c r="AB395" s="2"/>
      <c r="AC395" s="2"/>
      <c r="AD395" s="2"/>
      <c r="AE395" s="2"/>
      <c r="AF395" s="2"/>
      <c r="AG395" s="2"/>
      <c r="AH395" s="2"/>
      <c r="AI395" s="2"/>
    </row>
    <row r="396" spans="12:35" x14ac:dyDescent="0.2"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5"/>
      <c r="Y396" s="2"/>
      <c r="AA396" s="2"/>
      <c r="AB396" s="2"/>
      <c r="AC396" s="2"/>
      <c r="AD396" s="2"/>
      <c r="AE396" s="2"/>
      <c r="AF396" s="2"/>
      <c r="AG396" s="2"/>
      <c r="AH396" s="2"/>
      <c r="AI396" s="2"/>
    </row>
    <row r="397" spans="12:35" x14ac:dyDescent="0.2"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5"/>
      <c r="Y397" s="2"/>
      <c r="AA397" s="2"/>
      <c r="AB397" s="2"/>
      <c r="AC397" s="2"/>
      <c r="AD397" s="2"/>
      <c r="AE397" s="2"/>
      <c r="AF397" s="2"/>
      <c r="AG397" s="2"/>
      <c r="AH397" s="2"/>
      <c r="AI397" s="2"/>
    </row>
    <row r="398" spans="12:35" x14ac:dyDescent="0.2"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5"/>
      <c r="Y398" s="2"/>
      <c r="AA398" s="2"/>
      <c r="AB398" s="2"/>
      <c r="AC398" s="2"/>
      <c r="AD398" s="2"/>
      <c r="AE398" s="2"/>
      <c r="AF398" s="2"/>
      <c r="AG398" s="2"/>
      <c r="AH398" s="2"/>
      <c r="AI398" s="2"/>
    </row>
    <row r="399" spans="12:35" x14ac:dyDescent="0.2"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5"/>
      <c r="Y399" s="2"/>
      <c r="AA399" s="2"/>
      <c r="AB399" s="2"/>
      <c r="AC399" s="2"/>
      <c r="AD399" s="2"/>
      <c r="AE399" s="2"/>
      <c r="AF399" s="2"/>
      <c r="AG399" s="2"/>
      <c r="AH399" s="2"/>
      <c r="AI399" s="2"/>
    </row>
    <row r="400" spans="12:35" x14ac:dyDescent="0.2"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5"/>
      <c r="Y400" s="2"/>
      <c r="AA400" s="2"/>
      <c r="AB400" s="2"/>
      <c r="AC400" s="2"/>
      <c r="AD400" s="2"/>
      <c r="AE400" s="2"/>
      <c r="AF400" s="2"/>
      <c r="AG400" s="2"/>
      <c r="AH400" s="2"/>
      <c r="AI400" s="2"/>
    </row>
    <row r="401" spans="12:35" x14ac:dyDescent="0.2"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5"/>
      <c r="Y401" s="2"/>
      <c r="AA401" s="2"/>
      <c r="AB401" s="2"/>
      <c r="AC401" s="2"/>
      <c r="AD401" s="2"/>
      <c r="AE401" s="2"/>
      <c r="AF401" s="2"/>
      <c r="AG401" s="2"/>
      <c r="AH401" s="2"/>
      <c r="AI401" s="2"/>
    </row>
    <row r="402" spans="12:35" x14ac:dyDescent="0.2"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5"/>
      <c r="Y402" s="2"/>
      <c r="AA402" s="2"/>
      <c r="AB402" s="2"/>
      <c r="AC402" s="2"/>
      <c r="AD402" s="2"/>
      <c r="AE402" s="2"/>
      <c r="AF402" s="2"/>
      <c r="AG402" s="2"/>
      <c r="AH402" s="2"/>
      <c r="AI402" s="2"/>
    </row>
    <row r="403" spans="12:35" x14ac:dyDescent="0.2"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5"/>
      <c r="Y403" s="2"/>
      <c r="AA403" s="2"/>
      <c r="AB403" s="2"/>
      <c r="AC403" s="2"/>
      <c r="AD403" s="2"/>
      <c r="AE403" s="2"/>
      <c r="AF403" s="2"/>
      <c r="AG403" s="2"/>
      <c r="AH403" s="2"/>
      <c r="AI403" s="2"/>
    </row>
    <row r="404" spans="12:35" x14ac:dyDescent="0.2"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5"/>
      <c r="Y404" s="2"/>
      <c r="AA404" s="2"/>
      <c r="AB404" s="2"/>
      <c r="AC404" s="2"/>
      <c r="AD404" s="2"/>
      <c r="AE404" s="2"/>
      <c r="AF404" s="2"/>
      <c r="AG404" s="2"/>
      <c r="AH404" s="2"/>
      <c r="AI404" s="2"/>
    </row>
    <row r="405" spans="12:35" x14ac:dyDescent="0.2"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5"/>
      <c r="Y405" s="2"/>
      <c r="AA405" s="2"/>
      <c r="AB405" s="2"/>
      <c r="AC405" s="2"/>
      <c r="AD405" s="2"/>
      <c r="AE405" s="2"/>
      <c r="AF405" s="2"/>
      <c r="AG405" s="2"/>
      <c r="AH405" s="2"/>
      <c r="AI405" s="2"/>
    </row>
    <row r="406" spans="12:35" x14ac:dyDescent="0.2"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5"/>
      <c r="Y406" s="2"/>
      <c r="AA406" s="2"/>
      <c r="AB406" s="2"/>
      <c r="AC406" s="2"/>
      <c r="AD406" s="2"/>
      <c r="AE406" s="2"/>
      <c r="AF406" s="2"/>
      <c r="AG406" s="2"/>
      <c r="AH406" s="2"/>
      <c r="AI406" s="2"/>
    </row>
    <row r="407" spans="12:35" x14ac:dyDescent="0.2"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5"/>
      <c r="Y407" s="2"/>
      <c r="AA407" s="2"/>
      <c r="AB407" s="2"/>
      <c r="AC407" s="2"/>
      <c r="AD407" s="2"/>
      <c r="AE407" s="2"/>
      <c r="AF407" s="2"/>
      <c r="AG407" s="2"/>
      <c r="AH407" s="2"/>
      <c r="AI407" s="2"/>
    </row>
    <row r="408" spans="12:35" x14ac:dyDescent="0.2"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5"/>
      <c r="Y408" s="2"/>
      <c r="AA408" s="2"/>
      <c r="AB408" s="2"/>
      <c r="AC408" s="2"/>
      <c r="AD408" s="2"/>
      <c r="AE408" s="2"/>
      <c r="AF408" s="2"/>
      <c r="AG408" s="2"/>
      <c r="AH408" s="2"/>
      <c r="AI408" s="2"/>
    </row>
    <row r="409" spans="12:35" x14ac:dyDescent="0.2"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5"/>
      <c r="Y409" s="2"/>
      <c r="AA409" s="2"/>
      <c r="AB409" s="2"/>
      <c r="AC409" s="2"/>
      <c r="AD409" s="2"/>
      <c r="AE409" s="2"/>
      <c r="AF409" s="2"/>
      <c r="AG409" s="2"/>
      <c r="AH409" s="2"/>
      <c r="AI409" s="2"/>
    </row>
    <row r="410" spans="12:35" x14ac:dyDescent="0.2"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5"/>
      <c r="Y410" s="2"/>
      <c r="AA410" s="2"/>
      <c r="AB410" s="2"/>
      <c r="AC410" s="2"/>
      <c r="AD410" s="2"/>
      <c r="AE410" s="2"/>
      <c r="AF410" s="2"/>
      <c r="AG410" s="2"/>
      <c r="AH410" s="2"/>
      <c r="AI410" s="2"/>
    </row>
    <row r="411" spans="12:35" x14ac:dyDescent="0.2"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5"/>
      <c r="Y411" s="2"/>
      <c r="AA411" s="2"/>
      <c r="AB411" s="2"/>
      <c r="AC411" s="2"/>
      <c r="AD411" s="2"/>
      <c r="AE411" s="2"/>
      <c r="AF411" s="2"/>
      <c r="AG411" s="2"/>
      <c r="AH411" s="2"/>
      <c r="AI411" s="2"/>
    </row>
    <row r="412" spans="12:35" x14ac:dyDescent="0.2"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5"/>
      <c r="Y412" s="2"/>
      <c r="AA412" s="2"/>
      <c r="AB412" s="2"/>
      <c r="AC412" s="2"/>
      <c r="AD412" s="2"/>
      <c r="AE412" s="2"/>
      <c r="AF412" s="2"/>
      <c r="AG412" s="2"/>
      <c r="AH412" s="2"/>
      <c r="AI412" s="2"/>
    </row>
    <row r="413" spans="12:35" x14ac:dyDescent="0.2"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5"/>
      <c r="Y413" s="2"/>
      <c r="AA413" s="2"/>
      <c r="AB413" s="2"/>
      <c r="AC413" s="2"/>
      <c r="AD413" s="2"/>
      <c r="AE413" s="2"/>
      <c r="AF413" s="2"/>
      <c r="AG413" s="2"/>
      <c r="AH413" s="2"/>
      <c r="AI413" s="2"/>
    </row>
    <row r="414" spans="12:35" x14ac:dyDescent="0.2"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5"/>
      <c r="Y414" s="2"/>
      <c r="AA414" s="2"/>
      <c r="AB414" s="2"/>
      <c r="AC414" s="2"/>
      <c r="AD414" s="2"/>
      <c r="AE414" s="2"/>
      <c r="AF414" s="2"/>
      <c r="AG414" s="2"/>
      <c r="AH414" s="2"/>
      <c r="AI414" s="2"/>
    </row>
    <row r="415" spans="12:35" x14ac:dyDescent="0.2"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5"/>
      <c r="Y415" s="2"/>
      <c r="AA415" s="2"/>
      <c r="AB415" s="2"/>
      <c r="AC415" s="2"/>
      <c r="AD415" s="2"/>
      <c r="AE415" s="2"/>
      <c r="AF415" s="2"/>
      <c r="AG415" s="2"/>
      <c r="AH415" s="2"/>
      <c r="AI415" s="2"/>
    </row>
    <row r="416" spans="12:35" x14ac:dyDescent="0.2"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5"/>
      <c r="Y416" s="2"/>
      <c r="AA416" s="2"/>
      <c r="AB416" s="2"/>
      <c r="AC416" s="2"/>
      <c r="AD416" s="2"/>
      <c r="AE416" s="2"/>
      <c r="AF416" s="2"/>
      <c r="AG416" s="2"/>
      <c r="AH416" s="2"/>
      <c r="AI416" s="2"/>
    </row>
    <row r="417" spans="12:35" x14ac:dyDescent="0.2"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5"/>
      <c r="Y417" s="2"/>
      <c r="AA417" s="2"/>
      <c r="AB417" s="2"/>
      <c r="AC417" s="2"/>
      <c r="AD417" s="2"/>
      <c r="AE417" s="2"/>
      <c r="AF417" s="2"/>
      <c r="AG417" s="2"/>
      <c r="AH417" s="2"/>
      <c r="AI417" s="2"/>
    </row>
    <row r="418" spans="12:35" x14ac:dyDescent="0.2"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5"/>
      <c r="Y418" s="2"/>
      <c r="AA418" s="2"/>
      <c r="AB418" s="2"/>
      <c r="AC418" s="2"/>
      <c r="AD418" s="2"/>
      <c r="AE418" s="2"/>
      <c r="AF418" s="2"/>
      <c r="AG418" s="2"/>
      <c r="AH418" s="2"/>
      <c r="AI418" s="2"/>
    </row>
    <row r="419" spans="12:35" x14ac:dyDescent="0.2"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5"/>
      <c r="Y419" s="2"/>
      <c r="AA419" s="2"/>
      <c r="AB419" s="2"/>
      <c r="AC419" s="2"/>
      <c r="AD419" s="2"/>
      <c r="AE419" s="2"/>
      <c r="AF419" s="2"/>
      <c r="AG419" s="2"/>
      <c r="AH419" s="2"/>
      <c r="AI419" s="2"/>
    </row>
    <row r="420" spans="12:35" x14ac:dyDescent="0.2"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5"/>
      <c r="Y420" s="2"/>
      <c r="AA420" s="2"/>
      <c r="AB420" s="2"/>
      <c r="AC420" s="2"/>
      <c r="AD420" s="2"/>
      <c r="AE420" s="2"/>
      <c r="AF420" s="2"/>
      <c r="AG420" s="2"/>
      <c r="AH420" s="2"/>
      <c r="AI420" s="2"/>
    </row>
    <row r="421" spans="12:35" x14ac:dyDescent="0.2"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5"/>
      <c r="Y421" s="2"/>
      <c r="AA421" s="2"/>
      <c r="AB421" s="2"/>
      <c r="AC421" s="2"/>
      <c r="AD421" s="2"/>
      <c r="AE421" s="2"/>
      <c r="AF421" s="2"/>
      <c r="AG421" s="2"/>
      <c r="AH421" s="2"/>
      <c r="AI421" s="2"/>
    </row>
    <row r="422" spans="12:35" x14ac:dyDescent="0.2"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5"/>
      <c r="Y422" s="2"/>
      <c r="AA422" s="2"/>
      <c r="AB422" s="2"/>
      <c r="AC422" s="2"/>
      <c r="AD422" s="2"/>
      <c r="AE422" s="2"/>
      <c r="AF422" s="2"/>
      <c r="AG422" s="2"/>
      <c r="AH422" s="2"/>
      <c r="AI422" s="2"/>
    </row>
    <row r="423" spans="12:35" x14ac:dyDescent="0.2"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5"/>
      <c r="Y423" s="2"/>
      <c r="AA423" s="2"/>
      <c r="AB423" s="2"/>
      <c r="AC423" s="2"/>
      <c r="AD423" s="2"/>
      <c r="AE423" s="2"/>
      <c r="AF423" s="2"/>
      <c r="AG423" s="2"/>
      <c r="AH423" s="2"/>
      <c r="AI423" s="2"/>
    </row>
    <row r="424" spans="12:35" x14ac:dyDescent="0.2"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5"/>
      <c r="Y424" s="2"/>
      <c r="AA424" s="2"/>
      <c r="AB424" s="2"/>
      <c r="AC424" s="2"/>
      <c r="AD424" s="2"/>
      <c r="AE424" s="2"/>
      <c r="AF424" s="2"/>
      <c r="AG424" s="2"/>
      <c r="AH424" s="2"/>
      <c r="AI424" s="2"/>
    </row>
    <row r="425" spans="12:35" x14ac:dyDescent="0.2"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5"/>
      <c r="Y425" s="2"/>
      <c r="AA425" s="2"/>
      <c r="AB425" s="2"/>
      <c r="AC425" s="2"/>
      <c r="AD425" s="2"/>
      <c r="AE425" s="2"/>
      <c r="AF425" s="2"/>
      <c r="AG425" s="2"/>
      <c r="AH425" s="2"/>
      <c r="AI425" s="2"/>
    </row>
    <row r="426" spans="12:35" x14ac:dyDescent="0.2"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5"/>
      <c r="Y426" s="2"/>
      <c r="AA426" s="2"/>
      <c r="AB426" s="2"/>
      <c r="AC426" s="2"/>
      <c r="AD426" s="2"/>
      <c r="AE426" s="2"/>
      <c r="AF426" s="2"/>
      <c r="AG426" s="2"/>
      <c r="AH426" s="2"/>
      <c r="AI426" s="2"/>
    </row>
    <row r="427" spans="12:35" x14ac:dyDescent="0.2"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5"/>
      <c r="Y427" s="2"/>
      <c r="AA427" s="2"/>
      <c r="AB427" s="2"/>
      <c r="AC427" s="2"/>
      <c r="AD427" s="2"/>
      <c r="AE427" s="2"/>
      <c r="AF427" s="2"/>
      <c r="AG427" s="2"/>
      <c r="AH427" s="2"/>
      <c r="AI427" s="2"/>
    </row>
    <row r="428" spans="12:35" x14ac:dyDescent="0.2"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5"/>
      <c r="Y428" s="2"/>
      <c r="AA428" s="2"/>
      <c r="AB428" s="2"/>
      <c r="AC428" s="2"/>
      <c r="AD428" s="2"/>
      <c r="AE428" s="2"/>
      <c r="AF428" s="2"/>
      <c r="AG428" s="2"/>
      <c r="AH428" s="2"/>
      <c r="AI428" s="2"/>
    </row>
    <row r="429" spans="12:35" x14ac:dyDescent="0.2"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5"/>
      <c r="Y429" s="2"/>
      <c r="AA429" s="2"/>
      <c r="AB429" s="2"/>
      <c r="AC429" s="2"/>
      <c r="AD429" s="2"/>
      <c r="AE429" s="2"/>
      <c r="AF429" s="2"/>
      <c r="AG429" s="2"/>
      <c r="AH429" s="2"/>
      <c r="AI429" s="2"/>
    </row>
    <row r="430" spans="12:35" x14ac:dyDescent="0.2"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5"/>
      <c r="Y430" s="2"/>
      <c r="AA430" s="2"/>
      <c r="AB430" s="2"/>
      <c r="AC430" s="2"/>
      <c r="AD430" s="2"/>
      <c r="AE430" s="2"/>
      <c r="AF430" s="2"/>
      <c r="AG430" s="2"/>
      <c r="AH430" s="2"/>
      <c r="AI430" s="2"/>
    </row>
    <row r="431" spans="12:35" x14ac:dyDescent="0.2"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5"/>
      <c r="Y431" s="2"/>
      <c r="AA431" s="2"/>
      <c r="AB431" s="2"/>
      <c r="AC431" s="2"/>
      <c r="AD431" s="2"/>
      <c r="AE431" s="2"/>
      <c r="AF431" s="2"/>
      <c r="AG431" s="2"/>
      <c r="AH431" s="2"/>
      <c r="AI431" s="2"/>
    </row>
    <row r="432" spans="12:35" x14ac:dyDescent="0.2"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5"/>
      <c r="Y432" s="2"/>
      <c r="AA432" s="2"/>
      <c r="AB432" s="2"/>
      <c r="AC432" s="2"/>
      <c r="AD432" s="2"/>
      <c r="AE432" s="2"/>
      <c r="AF432" s="2"/>
      <c r="AG432" s="2"/>
      <c r="AH432" s="2"/>
      <c r="AI432" s="2"/>
    </row>
    <row r="433" spans="12:35" x14ac:dyDescent="0.2"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5"/>
      <c r="Y433" s="2"/>
      <c r="AA433" s="2"/>
      <c r="AB433" s="2"/>
      <c r="AC433" s="2"/>
      <c r="AD433" s="2"/>
      <c r="AE433" s="2"/>
      <c r="AF433" s="2"/>
      <c r="AG433" s="2"/>
      <c r="AH433" s="2"/>
      <c r="AI433" s="2"/>
    </row>
    <row r="434" spans="12:35" x14ac:dyDescent="0.2"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5"/>
      <c r="Y434" s="2"/>
      <c r="AA434" s="2"/>
      <c r="AB434" s="2"/>
      <c r="AC434" s="2"/>
      <c r="AD434" s="2"/>
      <c r="AE434" s="2"/>
      <c r="AF434" s="2"/>
      <c r="AG434" s="2"/>
      <c r="AH434" s="2"/>
      <c r="AI434" s="2"/>
    </row>
    <row r="435" spans="12:35" x14ac:dyDescent="0.2"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5"/>
      <c r="Y435" s="2"/>
      <c r="AA435" s="2"/>
      <c r="AB435" s="2"/>
      <c r="AC435" s="2"/>
      <c r="AD435" s="2"/>
      <c r="AE435" s="2"/>
      <c r="AF435" s="2"/>
      <c r="AG435" s="2"/>
      <c r="AH435" s="2"/>
      <c r="AI435" s="2"/>
    </row>
    <row r="436" spans="12:35" x14ac:dyDescent="0.2"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5"/>
      <c r="Y436" s="2"/>
      <c r="AA436" s="2"/>
      <c r="AB436" s="2"/>
      <c r="AC436" s="2"/>
      <c r="AD436" s="2"/>
      <c r="AE436" s="2"/>
      <c r="AF436" s="2"/>
      <c r="AG436" s="2"/>
      <c r="AH436" s="2"/>
      <c r="AI436" s="2"/>
    </row>
    <row r="437" spans="12:35" x14ac:dyDescent="0.2"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5"/>
      <c r="Y437" s="2"/>
      <c r="AA437" s="2"/>
      <c r="AB437" s="2"/>
      <c r="AC437" s="2"/>
      <c r="AD437" s="2"/>
      <c r="AE437" s="2"/>
      <c r="AF437" s="2"/>
      <c r="AG437" s="2"/>
      <c r="AH437" s="2"/>
      <c r="AI437" s="2"/>
    </row>
    <row r="438" spans="12:35" x14ac:dyDescent="0.2"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5"/>
      <c r="Y438" s="2"/>
      <c r="AA438" s="2"/>
      <c r="AB438" s="2"/>
      <c r="AC438" s="2"/>
      <c r="AD438" s="2"/>
      <c r="AE438" s="2"/>
      <c r="AF438" s="2"/>
      <c r="AG438" s="2"/>
      <c r="AH438" s="2"/>
      <c r="AI438" s="2"/>
    </row>
    <row r="439" spans="12:35" x14ac:dyDescent="0.2"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5"/>
      <c r="Y439" s="2"/>
      <c r="AA439" s="2"/>
      <c r="AB439" s="2"/>
      <c r="AC439" s="2"/>
      <c r="AD439" s="2"/>
      <c r="AE439" s="2"/>
      <c r="AF439" s="2"/>
      <c r="AG439" s="2"/>
      <c r="AH439" s="2"/>
      <c r="AI439" s="2"/>
    </row>
    <row r="440" spans="12:35" x14ac:dyDescent="0.2"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5"/>
      <c r="Y440" s="2"/>
      <c r="AA440" s="2"/>
      <c r="AB440" s="2"/>
      <c r="AC440" s="2"/>
      <c r="AD440" s="2"/>
      <c r="AE440" s="2"/>
      <c r="AF440" s="2"/>
      <c r="AG440" s="2"/>
      <c r="AH440" s="2"/>
      <c r="AI440" s="2"/>
    </row>
    <row r="441" spans="12:35" x14ac:dyDescent="0.2"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5"/>
      <c r="Y441" s="2"/>
      <c r="AA441" s="2"/>
      <c r="AB441" s="2"/>
      <c r="AC441" s="2"/>
      <c r="AD441" s="2"/>
      <c r="AE441" s="2"/>
      <c r="AF441" s="2"/>
      <c r="AG441" s="2"/>
      <c r="AH441" s="2"/>
      <c r="AI441" s="2"/>
    </row>
    <row r="442" spans="12:35" x14ac:dyDescent="0.2"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5"/>
      <c r="Y442" s="2"/>
      <c r="AA442" s="2"/>
      <c r="AB442" s="2"/>
      <c r="AC442" s="2"/>
      <c r="AD442" s="2"/>
      <c r="AE442" s="2"/>
      <c r="AF442" s="2"/>
      <c r="AG442" s="2"/>
      <c r="AH442" s="2"/>
      <c r="AI442" s="2"/>
    </row>
    <row r="443" spans="12:35" x14ac:dyDescent="0.2"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5"/>
      <c r="Y443" s="2"/>
      <c r="AA443" s="2"/>
      <c r="AB443" s="2"/>
      <c r="AC443" s="2"/>
      <c r="AD443" s="2"/>
      <c r="AE443" s="2"/>
      <c r="AF443" s="2"/>
      <c r="AG443" s="2"/>
      <c r="AH443" s="2"/>
      <c r="AI443" s="2"/>
    </row>
    <row r="444" spans="12:35" x14ac:dyDescent="0.2"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5"/>
      <c r="Y444" s="2"/>
      <c r="AA444" s="2"/>
      <c r="AB444" s="2"/>
      <c r="AC444" s="2"/>
      <c r="AD444" s="2"/>
      <c r="AE444" s="2"/>
      <c r="AF444" s="2"/>
      <c r="AG444" s="2"/>
      <c r="AH444" s="2"/>
      <c r="AI444" s="2"/>
    </row>
    <row r="445" spans="12:35" x14ac:dyDescent="0.2"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5"/>
      <c r="Y445" s="2"/>
      <c r="AA445" s="2"/>
      <c r="AB445" s="2"/>
      <c r="AC445" s="2"/>
      <c r="AD445" s="2"/>
      <c r="AE445" s="2"/>
      <c r="AF445" s="2"/>
      <c r="AG445" s="2"/>
      <c r="AH445" s="2"/>
      <c r="AI445" s="2"/>
    </row>
    <row r="446" spans="12:35" x14ac:dyDescent="0.2"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5"/>
      <c r="Y446" s="2"/>
      <c r="AA446" s="2"/>
      <c r="AB446" s="2"/>
      <c r="AC446" s="2"/>
      <c r="AD446" s="2"/>
      <c r="AE446" s="2"/>
      <c r="AF446" s="2"/>
      <c r="AG446" s="2"/>
      <c r="AH446" s="2"/>
      <c r="AI446" s="2"/>
    </row>
    <row r="447" spans="12:35" x14ac:dyDescent="0.2"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5"/>
      <c r="Y447" s="2"/>
      <c r="AA447" s="2"/>
      <c r="AB447" s="2"/>
      <c r="AC447" s="2"/>
      <c r="AD447" s="2"/>
      <c r="AE447" s="2"/>
      <c r="AF447" s="2"/>
      <c r="AG447" s="2"/>
      <c r="AH447" s="2"/>
      <c r="AI447" s="2"/>
    </row>
    <row r="448" spans="12:35" x14ac:dyDescent="0.2"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5"/>
      <c r="Y448" s="2"/>
      <c r="AA448" s="2"/>
      <c r="AB448" s="2"/>
      <c r="AC448" s="2"/>
      <c r="AD448" s="2"/>
      <c r="AE448" s="2"/>
      <c r="AF448" s="2"/>
      <c r="AG448" s="2"/>
      <c r="AH448" s="2"/>
      <c r="AI448" s="2"/>
    </row>
    <row r="449" spans="12:35" x14ac:dyDescent="0.2"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5"/>
      <c r="Y449" s="2"/>
      <c r="AA449" s="2"/>
      <c r="AB449" s="2"/>
      <c r="AC449" s="2"/>
      <c r="AD449" s="2"/>
      <c r="AE449" s="2"/>
      <c r="AF449" s="2"/>
      <c r="AG449" s="2"/>
      <c r="AH449" s="2"/>
      <c r="AI449" s="2"/>
    </row>
    <row r="450" spans="12:35" x14ac:dyDescent="0.2"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5"/>
      <c r="Y450" s="2"/>
      <c r="AA450" s="2"/>
      <c r="AB450" s="2"/>
      <c r="AC450" s="2"/>
      <c r="AD450" s="2"/>
      <c r="AE450" s="2"/>
      <c r="AF450" s="2"/>
      <c r="AG450" s="2"/>
      <c r="AH450" s="2"/>
      <c r="AI450" s="2"/>
    </row>
    <row r="451" spans="12:35" x14ac:dyDescent="0.2"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5"/>
      <c r="Y451" s="2"/>
      <c r="AA451" s="2"/>
      <c r="AB451" s="2"/>
      <c r="AC451" s="2"/>
      <c r="AD451" s="2"/>
      <c r="AE451" s="2"/>
      <c r="AF451" s="2"/>
      <c r="AG451" s="2"/>
      <c r="AH451" s="2"/>
      <c r="AI451" s="2"/>
    </row>
    <row r="452" spans="12:35" x14ac:dyDescent="0.2"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5"/>
      <c r="Y452" s="2"/>
      <c r="AA452" s="2"/>
      <c r="AB452" s="2"/>
      <c r="AC452" s="2"/>
      <c r="AD452" s="2"/>
      <c r="AE452" s="2"/>
      <c r="AF452" s="2"/>
      <c r="AG452" s="2"/>
      <c r="AH452" s="2"/>
      <c r="AI452" s="2"/>
    </row>
    <row r="453" spans="12:35" x14ac:dyDescent="0.2"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5"/>
      <c r="Y453" s="2"/>
      <c r="AA453" s="2"/>
      <c r="AB453" s="2"/>
      <c r="AC453" s="2"/>
      <c r="AD453" s="2"/>
      <c r="AE453" s="2"/>
      <c r="AF453" s="2"/>
      <c r="AG453" s="2"/>
      <c r="AH453" s="2"/>
      <c r="AI453" s="2"/>
    </row>
    <row r="454" spans="12:35" x14ac:dyDescent="0.2"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5"/>
      <c r="Y454" s="2"/>
      <c r="AA454" s="2"/>
      <c r="AB454" s="2"/>
      <c r="AC454" s="2"/>
      <c r="AD454" s="2"/>
      <c r="AE454" s="2"/>
      <c r="AF454" s="2"/>
      <c r="AG454" s="2"/>
      <c r="AH454" s="2"/>
      <c r="AI454" s="2"/>
    </row>
    <row r="455" spans="12:35" x14ac:dyDescent="0.2"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5"/>
      <c r="Y455" s="2"/>
      <c r="AA455" s="2"/>
      <c r="AB455" s="2"/>
      <c r="AC455" s="2"/>
      <c r="AD455" s="2"/>
      <c r="AE455" s="2"/>
      <c r="AF455" s="2"/>
      <c r="AG455" s="2"/>
      <c r="AH455" s="2"/>
      <c r="AI455" s="2"/>
    </row>
    <row r="456" spans="12:35" x14ac:dyDescent="0.2"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5"/>
      <c r="Y456" s="2"/>
      <c r="AA456" s="2"/>
      <c r="AB456" s="2"/>
      <c r="AC456" s="2"/>
      <c r="AD456" s="2"/>
      <c r="AE456" s="2"/>
      <c r="AF456" s="2"/>
      <c r="AG456" s="2"/>
      <c r="AH456" s="2"/>
      <c r="AI456" s="2"/>
    </row>
    <row r="457" spans="12:35" x14ac:dyDescent="0.2"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5"/>
      <c r="Y457" s="2"/>
      <c r="AA457" s="2"/>
      <c r="AB457" s="2"/>
      <c r="AC457" s="2"/>
      <c r="AD457" s="2"/>
      <c r="AE457" s="2"/>
      <c r="AF457" s="2"/>
      <c r="AG457" s="2"/>
      <c r="AH457" s="2"/>
      <c r="AI457" s="2"/>
    </row>
    <row r="458" spans="12:35" x14ac:dyDescent="0.2"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5"/>
      <c r="Y458" s="2"/>
      <c r="AA458" s="2"/>
      <c r="AB458" s="2"/>
      <c r="AC458" s="2"/>
      <c r="AD458" s="2"/>
      <c r="AE458" s="2"/>
      <c r="AF458" s="2"/>
      <c r="AG458" s="2"/>
      <c r="AH458" s="2"/>
      <c r="AI458" s="2"/>
    </row>
    <row r="459" spans="12:35" x14ac:dyDescent="0.2"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5"/>
      <c r="Y459" s="2"/>
      <c r="AA459" s="2"/>
      <c r="AB459" s="2"/>
      <c r="AC459" s="2"/>
      <c r="AD459" s="2"/>
      <c r="AE459" s="2"/>
      <c r="AF459" s="2"/>
      <c r="AG459" s="2"/>
      <c r="AH459" s="2"/>
      <c r="AI459" s="2"/>
    </row>
    <row r="460" spans="12:35" x14ac:dyDescent="0.2"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5"/>
      <c r="Y460" s="2"/>
      <c r="AA460" s="2"/>
      <c r="AB460" s="2"/>
      <c r="AC460" s="2"/>
      <c r="AD460" s="2"/>
      <c r="AE460" s="2"/>
      <c r="AF460" s="2"/>
      <c r="AG460" s="2"/>
      <c r="AH460" s="2"/>
      <c r="AI460" s="2"/>
    </row>
    <row r="461" spans="12:35" x14ac:dyDescent="0.2"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5"/>
      <c r="Y461" s="2"/>
      <c r="AA461" s="2"/>
      <c r="AB461" s="2"/>
      <c r="AC461" s="2"/>
      <c r="AD461" s="2"/>
      <c r="AE461" s="2"/>
      <c r="AF461" s="2"/>
      <c r="AG461" s="2"/>
      <c r="AH461" s="2"/>
      <c r="AI461" s="2"/>
    </row>
    <row r="462" spans="12:35" x14ac:dyDescent="0.2"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5"/>
      <c r="Y462" s="2"/>
      <c r="AA462" s="2"/>
      <c r="AB462" s="2"/>
      <c r="AC462" s="2"/>
      <c r="AD462" s="2"/>
      <c r="AE462" s="2"/>
      <c r="AF462" s="2"/>
      <c r="AG462" s="2"/>
      <c r="AH462" s="2"/>
      <c r="AI462" s="2"/>
    </row>
    <row r="463" spans="12:35" x14ac:dyDescent="0.2"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5"/>
      <c r="Y463" s="2"/>
      <c r="AA463" s="2"/>
      <c r="AB463" s="2"/>
      <c r="AC463" s="2"/>
      <c r="AD463" s="2"/>
      <c r="AE463" s="2"/>
      <c r="AF463" s="2"/>
      <c r="AG463" s="2"/>
      <c r="AH463" s="2"/>
      <c r="AI463" s="2"/>
    </row>
    <row r="464" spans="12:35" x14ac:dyDescent="0.2"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5"/>
      <c r="Y464" s="2"/>
      <c r="AA464" s="2"/>
      <c r="AB464" s="2"/>
      <c r="AC464" s="2"/>
      <c r="AD464" s="2"/>
      <c r="AE464" s="2"/>
      <c r="AF464" s="2"/>
      <c r="AG464" s="2"/>
      <c r="AH464" s="2"/>
      <c r="AI464" s="2"/>
    </row>
    <row r="465" spans="12:35" x14ac:dyDescent="0.2"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5"/>
      <c r="Y465" s="2"/>
      <c r="AA465" s="2"/>
      <c r="AB465" s="2"/>
      <c r="AC465" s="2"/>
      <c r="AD465" s="2"/>
      <c r="AE465" s="2"/>
      <c r="AF465" s="2"/>
      <c r="AG465" s="2"/>
      <c r="AH465" s="2"/>
      <c r="AI465" s="2"/>
    </row>
    <row r="466" spans="12:35" x14ac:dyDescent="0.2"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5"/>
      <c r="Y466" s="2"/>
      <c r="AA466" s="2"/>
      <c r="AB466" s="2"/>
      <c r="AC466" s="2"/>
      <c r="AD466" s="2"/>
      <c r="AE466" s="2"/>
      <c r="AF466" s="2"/>
      <c r="AG466" s="2"/>
      <c r="AH466" s="2"/>
      <c r="AI466" s="2"/>
    </row>
    <row r="467" spans="12:35" x14ac:dyDescent="0.2"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5"/>
      <c r="Y467" s="2"/>
      <c r="AA467" s="2"/>
      <c r="AB467" s="2"/>
      <c r="AC467" s="2"/>
      <c r="AD467" s="2"/>
      <c r="AE467" s="2"/>
      <c r="AF467" s="2"/>
      <c r="AG467" s="2"/>
      <c r="AH467" s="2"/>
      <c r="AI467" s="2"/>
    </row>
    <row r="468" spans="12:35" x14ac:dyDescent="0.2"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5"/>
      <c r="Y468" s="2"/>
      <c r="AA468" s="2"/>
      <c r="AB468" s="2"/>
      <c r="AC468" s="2"/>
      <c r="AD468" s="2"/>
      <c r="AE468" s="2"/>
      <c r="AF468" s="2"/>
      <c r="AG468" s="2"/>
      <c r="AH468" s="2"/>
      <c r="AI468" s="2"/>
    </row>
    <row r="469" spans="12:35" x14ac:dyDescent="0.2"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5"/>
      <c r="Y469" s="2"/>
      <c r="AA469" s="2"/>
      <c r="AB469" s="2"/>
      <c r="AC469" s="2"/>
      <c r="AD469" s="2"/>
      <c r="AE469" s="2"/>
      <c r="AF469" s="2"/>
      <c r="AG469" s="2"/>
      <c r="AH469" s="2"/>
      <c r="AI469" s="2"/>
    </row>
    <row r="470" spans="12:35" x14ac:dyDescent="0.2"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5"/>
      <c r="Y470" s="2"/>
      <c r="AA470" s="2"/>
      <c r="AB470" s="2"/>
      <c r="AC470" s="2"/>
      <c r="AD470" s="2"/>
      <c r="AE470" s="2"/>
      <c r="AF470" s="2"/>
      <c r="AG470" s="2"/>
      <c r="AH470" s="2"/>
      <c r="AI470" s="2"/>
    </row>
    <row r="471" spans="12:35" x14ac:dyDescent="0.2"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5"/>
      <c r="Y471" s="2"/>
      <c r="AA471" s="2"/>
      <c r="AB471" s="2"/>
      <c r="AC471" s="2"/>
      <c r="AD471" s="2"/>
      <c r="AE471" s="2"/>
      <c r="AF471" s="2"/>
      <c r="AG471" s="2"/>
      <c r="AH471" s="2"/>
      <c r="AI471" s="2"/>
    </row>
    <row r="472" spans="12:35" x14ac:dyDescent="0.2"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5"/>
      <c r="Y472" s="2"/>
      <c r="AA472" s="2"/>
      <c r="AB472" s="2"/>
      <c r="AC472" s="2"/>
      <c r="AD472" s="2"/>
      <c r="AE472" s="2"/>
      <c r="AF472" s="2"/>
      <c r="AG472" s="2"/>
      <c r="AH472" s="2"/>
      <c r="AI472" s="2"/>
    </row>
    <row r="473" spans="12:35" x14ac:dyDescent="0.2"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5"/>
      <c r="Y473" s="2"/>
      <c r="AA473" s="2"/>
      <c r="AB473" s="2"/>
      <c r="AC473" s="2"/>
      <c r="AD473" s="2"/>
      <c r="AE473" s="2"/>
      <c r="AF473" s="2"/>
      <c r="AG473" s="2"/>
      <c r="AH473" s="2"/>
      <c r="AI473" s="2"/>
    </row>
    <row r="474" spans="12:35" x14ac:dyDescent="0.2"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5"/>
      <c r="Y474" s="2"/>
      <c r="AA474" s="2"/>
      <c r="AB474" s="2"/>
      <c r="AC474" s="2"/>
      <c r="AD474" s="2"/>
      <c r="AE474" s="2"/>
      <c r="AF474" s="2"/>
      <c r="AG474" s="2"/>
      <c r="AH474" s="2"/>
      <c r="AI474" s="2"/>
    </row>
    <row r="475" spans="12:35" x14ac:dyDescent="0.2"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5"/>
      <c r="Y475" s="2"/>
      <c r="AA475" s="2"/>
      <c r="AB475" s="2"/>
      <c r="AC475" s="2"/>
      <c r="AD475" s="2"/>
      <c r="AE475" s="2"/>
      <c r="AF475" s="2"/>
      <c r="AG475" s="2"/>
      <c r="AH475" s="2"/>
      <c r="AI475" s="2"/>
    </row>
    <row r="476" spans="12:35" x14ac:dyDescent="0.2"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5"/>
      <c r="Y476" s="2"/>
      <c r="AA476" s="2"/>
      <c r="AB476" s="2"/>
      <c r="AC476" s="2"/>
      <c r="AD476" s="2"/>
      <c r="AE476" s="2"/>
      <c r="AF476" s="2"/>
      <c r="AG476" s="2"/>
      <c r="AH476" s="2"/>
      <c r="AI476" s="2"/>
    </row>
    <row r="477" spans="12:35" x14ac:dyDescent="0.2"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5"/>
      <c r="Y477" s="2"/>
      <c r="AA477" s="2"/>
      <c r="AB477" s="2"/>
      <c r="AC477" s="2"/>
      <c r="AD477" s="2"/>
      <c r="AE477" s="2"/>
      <c r="AF477" s="2"/>
      <c r="AG477" s="2"/>
      <c r="AH477" s="2"/>
      <c r="AI477" s="2"/>
    </row>
    <row r="478" spans="12:35" x14ac:dyDescent="0.2"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5"/>
      <c r="Y478" s="2"/>
      <c r="AA478" s="2"/>
      <c r="AB478" s="2"/>
      <c r="AC478" s="2"/>
      <c r="AD478" s="2"/>
      <c r="AE478" s="2"/>
      <c r="AF478" s="2"/>
      <c r="AG478" s="2"/>
      <c r="AH478" s="2"/>
      <c r="AI478" s="2"/>
    </row>
    <row r="479" spans="12:35" x14ac:dyDescent="0.2"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5"/>
      <c r="Y479" s="2"/>
      <c r="AA479" s="2"/>
      <c r="AB479" s="2"/>
      <c r="AC479" s="2"/>
      <c r="AD479" s="2"/>
      <c r="AE479" s="2"/>
      <c r="AF479" s="2"/>
      <c r="AG479" s="2"/>
      <c r="AH479" s="2"/>
      <c r="AI479" s="2"/>
    </row>
    <row r="480" spans="12:35" x14ac:dyDescent="0.2"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5"/>
      <c r="Y480" s="2"/>
      <c r="AA480" s="2"/>
      <c r="AB480" s="2"/>
      <c r="AC480" s="2"/>
      <c r="AD480" s="2"/>
      <c r="AE480" s="2"/>
      <c r="AF480" s="2"/>
      <c r="AG480" s="2"/>
      <c r="AH480" s="2"/>
      <c r="AI480" s="2"/>
    </row>
    <row r="481" spans="12:35" x14ac:dyDescent="0.2"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5"/>
      <c r="Y481" s="2"/>
      <c r="AA481" s="2"/>
      <c r="AB481" s="2"/>
      <c r="AC481" s="2"/>
      <c r="AD481" s="2"/>
      <c r="AE481" s="2"/>
      <c r="AF481" s="2"/>
      <c r="AG481" s="2"/>
      <c r="AH481" s="2"/>
      <c r="AI481" s="2"/>
    </row>
    <row r="482" spans="12:35" x14ac:dyDescent="0.2"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5"/>
      <c r="Y482" s="2"/>
      <c r="AA482" s="2"/>
      <c r="AB482" s="2"/>
      <c r="AC482" s="2"/>
      <c r="AD482" s="2"/>
      <c r="AE482" s="2"/>
      <c r="AF482" s="2"/>
      <c r="AG482" s="2"/>
      <c r="AH482" s="2"/>
      <c r="AI482" s="2"/>
    </row>
    <row r="483" spans="12:35" x14ac:dyDescent="0.2"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5"/>
      <c r="Y483" s="2"/>
      <c r="AA483" s="2"/>
      <c r="AB483" s="2"/>
      <c r="AC483" s="2"/>
      <c r="AD483" s="2"/>
      <c r="AE483" s="2"/>
      <c r="AF483" s="2"/>
      <c r="AG483" s="2"/>
      <c r="AH483" s="2"/>
      <c r="AI483" s="2"/>
    </row>
    <row r="484" spans="12:35" x14ac:dyDescent="0.2"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5"/>
      <c r="Y484" s="2"/>
      <c r="AA484" s="2"/>
      <c r="AB484" s="2"/>
      <c r="AC484" s="2"/>
      <c r="AD484" s="2"/>
      <c r="AE484" s="2"/>
      <c r="AF484" s="2"/>
      <c r="AG484" s="2"/>
      <c r="AH484" s="2"/>
      <c r="AI484" s="2"/>
    </row>
    <row r="485" spans="12:35" x14ac:dyDescent="0.2"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5"/>
      <c r="Y485" s="2"/>
      <c r="AA485" s="2"/>
      <c r="AB485" s="2"/>
      <c r="AC485" s="2"/>
      <c r="AD485" s="2"/>
      <c r="AE485" s="2"/>
      <c r="AF485" s="2"/>
      <c r="AG485" s="2"/>
      <c r="AH485" s="2"/>
      <c r="AI485" s="2"/>
    </row>
    <row r="486" spans="12:35" x14ac:dyDescent="0.2"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5"/>
      <c r="Y486" s="2"/>
      <c r="AA486" s="2"/>
      <c r="AB486" s="2"/>
      <c r="AC486" s="2"/>
      <c r="AD486" s="2"/>
      <c r="AE486" s="2"/>
      <c r="AF486" s="2"/>
      <c r="AG486" s="2"/>
      <c r="AH486" s="2"/>
      <c r="AI486" s="2"/>
    </row>
    <row r="487" spans="12:35" x14ac:dyDescent="0.2"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5"/>
      <c r="Y487" s="2"/>
      <c r="AA487" s="2"/>
      <c r="AB487" s="2"/>
      <c r="AC487" s="2"/>
      <c r="AD487" s="2"/>
      <c r="AE487" s="2"/>
      <c r="AF487" s="2"/>
      <c r="AG487" s="2"/>
      <c r="AH487" s="2"/>
      <c r="AI487" s="2"/>
    </row>
    <row r="488" spans="12:35" x14ac:dyDescent="0.2"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5"/>
      <c r="Y488" s="2"/>
      <c r="AA488" s="2"/>
      <c r="AB488" s="2"/>
      <c r="AC488" s="2"/>
      <c r="AD488" s="2"/>
      <c r="AE488" s="2"/>
      <c r="AF488" s="2"/>
      <c r="AG488" s="2"/>
      <c r="AH488" s="2"/>
      <c r="AI488" s="2"/>
    </row>
    <row r="489" spans="12:35" x14ac:dyDescent="0.2"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5"/>
      <c r="Y489" s="2"/>
      <c r="AA489" s="2"/>
      <c r="AB489" s="2"/>
      <c r="AC489" s="2"/>
      <c r="AD489" s="2"/>
      <c r="AE489" s="2"/>
      <c r="AF489" s="2"/>
      <c r="AG489" s="2"/>
      <c r="AH489" s="2"/>
      <c r="AI489" s="2"/>
    </row>
    <row r="490" spans="12:35" x14ac:dyDescent="0.2"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5"/>
      <c r="Y490" s="2"/>
      <c r="AA490" s="2"/>
      <c r="AB490" s="2"/>
      <c r="AC490" s="2"/>
      <c r="AD490" s="2"/>
      <c r="AE490" s="2"/>
      <c r="AF490" s="2"/>
      <c r="AG490" s="2"/>
      <c r="AH490" s="2"/>
      <c r="AI490" s="2"/>
    </row>
    <row r="491" spans="12:35" x14ac:dyDescent="0.2"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5"/>
      <c r="Y491" s="2"/>
      <c r="AA491" s="2"/>
      <c r="AB491" s="2"/>
      <c r="AC491" s="2"/>
      <c r="AD491" s="2"/>
      <c r="AE491" s="2"/>
      <c r="AF491" s="2"/>
      <c r="AG491" s="2"/>
      <c r="AH491" s="2"/>
      <c r="AI491" s="2"/>
    </row>
    <row r="492" spans="12:35" x14ac:dyDescent="0.2"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5"/>
      <c r="Y492" s="2"/>
      <c r="AA492" s="2"/>
      <c r="AB492" s="2"/>
      <c r="AC492" s="2"/>
      <c r="AD492" s="2"/>
      <c r="AE492" s="2"/>
      <c r="AF492" s="2"/>
      <c r="AG492" s="2"/>
      <c r="AH492" s="2"/>
      <c r="AI492" s="2"/>
    </row>
    <row r="493" spans="12:35" x14ac:dyDescent="0.2"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5"/>
      <c r="Y493" s="2"/>
      <c r="AA493" s="2"/>
      <c r="AB493" s="2"/>
      <c r="AC493" s="2"/>
      <c r="AD493" s="2"/>
      <c r="AE493" s="2"/>
      <c r="AF493" s="2"/>
      <c r="AG493" s="2"/>
      <c r="AH493" s="2"/>
      <c r="AI493" s="2"/>
    </row>
    <row r="494" spans="12:35" x14ac:dyDescent="0.2"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5"/>
      <c r="Y494" s="2"/>
      <c r="AA494" s="2"/>
      <c r="AB494" s="2"/>
      <c r="AC494" s="2"/>
      <c r="AD494" s="2"/>
      <c r="AE494" s="2"/>
      <c r="AF494" s="2"/>
      <c r="AG494" s="2"/>
      <c r="AH494" s="2"/>
      <c r="AI494" s="2"/>
    </row>
    <row r="495" spans="12:35" x14ac:dyDescent="0.2"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5"/>
      <c r="Y495" s="2"/>
      <c r="AA495" s="2"/>
      <c r="AB495" s="2"/>
      <c r="AC495" s="2"/>
      <c r="AD495" s="2"/>
      <c r="AE495" s="2"/>
      <c r="AF495" s="2"/>
      <c r="AG495" s="2"/>
      <c r="AH495" s="2"/>
      <c r="AI495" s="2"/>
    </row>
    <row r="496" spans="12:35" x14ac:dyDescent="0.2"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5"/>
      <c r="Y496" s="2"/>
      <c r="AA496" s="2"/>
      <c r="AB496" s="2"/>
      <c r="AC496" s="2"/>
      <c r="AD496" s="2"/>
      <c r="AE496" s="2"/>
      <c r="AF496" s="2"/>
      <c r="AG496" s="2"/>
      <c r="AH496" s="2"/>
      <c r="AI496" s="2"/>
    </row>
    <row r="497" spans="12:35" x14ac:dyDescent="0.2"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5"/>
      <c r="Y497" s="2"/>
      <c r="AA497" s="2"/>
      <c r="AB497" s="2"/>
      <c r="AC497" s="2"/>
      <c r="AD497" s="2"/>
      <c r="AE497" s="2"/>
      <c r="AF497" s="2"/>
      <c r="AG497" s="2"/>
      <c r="AH497" s="2"/>
      <c r="AI497" s="2"/>
    </row>
    <row r="498" spans="12:35" x14ac:dyDescent="0.2"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5"/>
      <c r="Y498" s="2"/>
      <c r="AA498" s="2"/>
      <c r="AB498" s="2"/>
      <c r="AC498" s="2"/>
      <c r="AD498" s="2"/>
      <c r="AE498" s="2"/>
      <c r="AF498" s="2"/>
      <c r="AG498" s="2"/>
      <c r="AH498" s="2"/>
      <c r="AI498" s="2"/>
    </row>
    <row r="499" spans="12:35" x14ac:dyDescent="0.2"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5"/>
      <c r="Y499" s="2"/>
      <c r="AA499" s="2"/>
      <c r="AB499" s="2"/>
      <c r="AC499" s="2"/>
      <c r="AD499" s="2"/>
      <c r="AE499" s="2"/>
      <c r="AF499" s="2"/>
      <c r="AG499" s="2"/>
      <c r="AH499" s="2"/>
      <c r="AI499" s="2"/>
    </row>
    <row r="500" spans="12:35" x14ac:dyDescent="0.2"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5"/>
      <c r="Y500" s="2"/>
      <c r="AA500" s="2"/>
      <c r="AB500" s="2"/>
      <c r="AC500" s="2"/>
      <c r="AD500" s="2"/>
      <c r="AE500" s="2"/>
      <c r="AF500" s="2"/>
      <c r="AG500" s="2"/>
      <c r="AH500" s="2"/>
      <c r="AI500" s="2"/>
    </row>
    <row r="501" spans="12:35" x14ac:dyDescent="0.2"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5"/>
      <c r="Y501" s="2"/>
      <c r="AA501" s="2"/>
      <c r="AB501" s="2"/>
      <c r="AC501" s="2"/>
      <c r="AD501" s="2"/>
      <c r="AE501" s="2"/>
      <c r="AF501" s="2"/>
      <c r="AG501" s="2"/>
      <c r="AH501" s="2"/>
      <c r="AI501" s="2"/>
    </row>
    <row r="502" spans="12:35" x14ac:dyDescent="0.2"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5"/>
      <c r="Y502" s="2"/>
      <c r="AA502" s="2"/>
      <c r="AB502" s="2"/>
      <c r="AC502" s="2"/>
      <c r="AD502" s="2"/>
      <c r="AE502" s="2"/>
      <c r="AF502" s="2"/>
      <c r="AG502" s="2"/>
      <c r="AH502" s="2"/>
      <c r="AI502" s="2"/>
    </row>
    <row r="503" spans="12:35" x14ac:dyDescent="0.2"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5"/>
      <c r="Y503" s="2"/>
      <c r="AA503" s="2"/>
      <c r="AB503" s="2"/>
      <c r="AC503" s="2"/>
      <c r="AD503" s="2"/>
      <c r="AE503" s="2"/>
      <c r="AF503" s="2"/>
      <c r="AG503" s="2"/>
      <c r="AH503" s="2"/>
      <c r="AI503" s="2"/>
    </row>
    <row r="504" spans="12:35" x14ac:dyDescent="0.2"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5"/>
      <c r="Y504" s="2"/>
      <c r="AA504" s="2"/>
      <c r="AB504" s="2"/>
      <c r="AC504" s="2"/>
      <c r="AD504" s="2"/>
      <c r="AE504" s="2"/>
      <c r="AF504" s="2"/>
      <c r="AG504" s="2"/>
      <c r="AH504" s="2"/>
      <c r="AI504" s="2"/>
    </row>
    <row r="505" spans="12:35" x14ac:dyDescent="0.2"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5"/>
      <c r="Y505" s="2"/>
      <c r="AA505" s="2"/>
      <c r="AB505" s="2"/>
      <c r="AC505" s="2"/>
      <c r="AD505" s="2"/>
      <c r="AE505" s="2"/>
      <c r="AF505" s="2"/>
      <c r="AG505" s="2"/>
      <c r="AH505" s="2"/>
      <c r="AI505" s="2"/>
    </row>
    <row r="506" spans="12:35" x14ac:dyDescent="0.2"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5"/>
      <c r="Y506" s="2"/>
      <c r="AA506" s="2"/>
      <c r="AB506" s="2"/>
      <c r="AC506" s="2"/>
      <c r="AD506" s="2"/>
      <c r="AE506" s="2"/>
      <c r="AF506" s="2"/>
      <c r="AG506" s="2"/>
      <c r="AH506" s="2"/>
      <c r="AI506" s="2"/>
    </row>
    <row r="507" spans="12:35" x14ac:dyDescent="0.2"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5"/>
      <c r="Y507" s="2"/>
      <c r="AA507" s="2"/>
      <c r="AB507" s="2"/>
      <c r="AC507" s="2"/>
      <c r="AD507" s="2"/>
      <c r="AE507" s="2"/>
      <c r="AF507" s="2"/>
      <c r="AG507" s="2"/>
      <c r="AH507" s="2"/>
      <c r="AI507" s="2"/>
    </row>
    <row r="508" spans="12:35" x14ac:dyDescent="0.2"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5"/>
      <c r="Y508" s="2"/>
      <c r="AA508" s="2"/>
      <c r="AB508" s="2"/>
      <c r="AC508" s="2"/>
      <c r="AD508" s="2"/>
      <c r="AE508" s="2"/>
      <c r="AF508" s="2"/>
      <c r="AG508" s="2"/>
      <c r="AH508" s="2"/>
      <c r="AI508" s="2"/>
    </row>
    <row r="509" spans="12:35" x14ac:dyDescent="0.2"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5"/>
      <c r="Y509" s="2"/>
      <c r="AA509" s="2"/>
      <c r="AB509" s="2"/>
      <c r="AC509" s="2"/>
      <c r="AD509" s="2"/>
      <c r="AE509" s="2"/>
      <c r="AF509" s="2"/>
      <c r="AG509" s="2"/>
      <c r="AH509" s="2"/>
      <c r="AI509" s="2"/>
    </row>
    <row r="510" spans="12:35" x14ac:dyDescent="0.2"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5"/>
      <c r="Y510" s="2"/>
      <c r="AA510" s="2"/>
      <c r="AB510" s="2"/>
      <c r="AC510" s="2"/>
      <c r="AD510" s="2"/>
      <c r="AE510" s="2"/>
      <c r="AF510" s="2"/>
      <c r="AG510" s="2"/>
      <c r="AH510" s="2"/>
      <c r="AI510" s="2"/>
    </row>
    <row r="511" spans="12:35" x14ac:dyDescent="0.2"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5"/>
      <c r="Y511" s="2"/>
      <c r="AA511" s="2"/>
      <c r="AB511" s="2"/>
      <c r="AC511" s="2"/>
      <c r="AD511" s="2"/>
      <c r="AE511" s="2"/>
      <c r="AF511" s="2"/>
      <c r="AG511" s="2"/>
      <c r="AH511" s="2"/>
      <c r="AI511" s="2"/>
    </row>
    <row r="512" spans="12:35" x14ac:dyDescent="0.2"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5"/>
      <c r="Y512" s="2"/>
      <c r="AA512" s="2"/>
      <c r="AB512" s="2"/>
      <c r="AC512" s="2"/>
      <c r="AD512" s="2"/>
      <c r="AE512" s="2"/>
      <c r="AF512" s="2"/>
      <c r="AG512" s="2"/>
      <c r="AH512" s="2"/>
      <c r="AI512" s="2"/>
    </row>
    <row r="513" spans="12:35" x14ac:dyDescent="0.2"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5"/>
      <c r="Y513" s="2"/>
      <c r="AA513" s="2"/>
      <c r="AB513" s="2"/>
      <c r="AC513" s="2"/>
      <c r="AD513" s="2"/>
      <c r="AE513" s="2"/>
      <c r="AF513" s="2"/>
      <c r="AG513" s="2"/>
      <c r="AH513" s="2"/>
      <c r="AI513" s="2"/>
    </row>
    <row r="514" spans="12:35" x14ac:dyDescent="0.2"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5"/>
      <c r="Y514" s="2"/>
      <c r="AA514" s="2"/>
      <c r="AB514" s="2"/>
      <c r="AC514" s="2"/>
      <c r="AD514" s="2"/>
      <c r="AE514" s="2"/>
      <c r="AF514" s="2"/>
      <c r="AG514" s="2"/>
      <c r="AH514" s="2"/>
      <c r="AI514" s="2"/>
    </row>
    <row r="515" spans="12:35" x14ac:dyDescent="0.2"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5"/>
      <c r="Y515" s="2"/>
      <c r="AA515" s="2"/>
      <c r="AB515" s="2"/>
      <c r="AC515" s="2"/>
      <c r="AD515" s="2"/>
      <c r="AE515" s="2"/>
      <c r="AF515" s="2"/>
      <c r="AG515" s="2"/>
      <c r="AH515" s="2"/>
      <c r="AI515" s="2"/>
    </row>
    <row r="516" spans="12:35" x14ac:dyDescent="0.2"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5"/>
      <c r="Y516" s="2"/>
      <c r="AA516" s="2"/>
      <c r="AB516" s="2"/>
      <c r="AC516" s="2"/>
      <c r="AD516" s="2"/>
      <c r="AE516" s="2"/>
      <c r="AF516" s="2"/>
      <c r="AG516" s="2"/>
      <c r="AH516" s="2"/>
      <c r="AI516" s="2"/>
    </row>
    <row r="517" spans="12:35" x14ac:dyDescent="0.2"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5"/>
      <c r="Y517" s="2"/>
      <c r="AA517" s="2"/>
      <c r="AB517" s="2"/>
      <c r="AC517" s="2"/>
      <c r="AD517" s="2"/>
      <c r="AE517" s="2"/>
      <c r="AF517" s="2"/>
      <c r="AG517" s="2"/>
      <c r="AH517" s="2"/>
      <c r="AI517" s="2"/>
    </row>
    <row r="518" spans="12:35" x14ac:dyDescent="0.2"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5"/>
      <c r="Y518" s="2"/>
      <c r="AA518" s="2"/>
      <c r="AB518" s="2"/>
      <c r="AC518" s="2"/>
      <c r="AD518" s="2"/>
      <c r="AE518" s="2"/>
      <c r="AF518" s="2"/>
      <c r="AG518" s="2"/>
      <c r="AH518" s="2"/>
      <c r="AI518" s="2"/>
    </row>
    <row r="519" spans="12:35" x14ac:dyDescent="0.2"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5"/>
      <c r="Y519" s="2"/>
      <c r="AA519" s="2"/>
      <c r="AB519" s="2"/>
      <c r="AC519" s="2"/>
      <c r="AD519" s="2"/>
      <c r="AE519" s="2"/>
      <c r="AF519" s="2"/>
      <c r="AG519" s="2"/>
      <c r="AH519" s="2"/>
      <c r="AI519" s="2"/>
    </row>
    <row r="520" spans="12:35" x14ac:dyDescent="0.2"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5"/>
      <c r="Y520" s="2"/>
      <c r="AA520" s="2"/>
      <c r="AB520" s="2"/>
      <c r="AC520" s="2"/>
      <c r="AD520" s="2"/>
      <c r="AE520" s="2"/>
      <c r="AF520" s="2"/>
      <c r="AG520" s="2"/>
      <c r="AH520" s="2"/>
      <c r="AI520" s="2"/>
    </row>
    <row r="521" spans="12:35" x14ac:dyDescent="0.2"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5"/>
      <c r="Y521" s="2"/>
      <c r="AA521" s="2"/>
      <c r="AB521" s="2"/>
      <c r="AC521" s="2"/>
      <c r="AD521" s="2"/>
      <c r="AE521" s="2"/>
      <c r="AF521" s="2"/>
      <c r="AG521" s="2"/>
      <c r="AH521" s="2"/>
      <c r="AI521" s="2"/>
    </row>
    <row r="522" spans="12:35" x14ac:dyDescent="0.2"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5"/>
      <c r="Y522" s="2"/>
      <c r="AA522" s="2"/>
      <c r="AB522" s="2"/>
      <c r="AC522" s="2"/>
      <c r="AD522" s="2"/>
      <c r="AE522" s="2"/>
      <c r="AF522" s="2"/>
      <c r="AG522" s="2"/>
      <c r="AH522" s="2"/>
      <c r="AI522" s="2"/>
    </row>
    <row r="523" spans="12:35" x14ac:dyDescent="0.2"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5"/>
      <c r="Y523" s="2"/>
      <c r="AA523" s="2"/>
      <c r="AB523" s="2"/>
      <c r="AC523" s="2"/>
      <c r="AD523" s="2"/>
      <c r="AE523" s="2"/>
      <c r="AF523" s="2"/>
      <c r="AG523" s="2"/>
      <c r="AH523" s="2"/>
      <c r="AI523" s="2"/>
    </row>
    <row r="524" spans="12:35" x14ac:dyDescent="0.2"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5"/>
      <c r="Y524" s="2"/>
      <c r="AA524" s="2"/>
      <c r="AB524" s="2"/>
      <c r="AC524" s="2"/>
      <c r="AD524" s="2"/>
      <c r="AE524" s="2"/>
      <c r="AF524" s="2"/>
      <c r="AG524" s="2"/>
      <c r="AH524" s="2"/>
      <c r="AI524" s="2"/>
    </row>
    <row r="525" spans="12:35" x14ac:dyDescent="0.2"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5"/>
      <c r="Y525" s="2"/>
      <c r="AA525" s="2"/>
      <c r="AB525" s="2"/>
      <c r="AC525" s="2"/>
      <c r="AD525" s="2"/>
      <c r="AE525" s="2"/>
      <c r="AF525" s="2"/>
      <c r="AG525" s="2"/>
      <c r="AH525" s="2"/>
      <c r="AI525" s="2"/>
    </row>
    <row r="526" spans="12:35" x14ac:dyDescent="0.2"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5"/>
      <c r="Y526" s="2"/>
      <c r="AA526" s="2"/>
      <c r="AB526" s="2"/>
      <c r="AC526" s="2"/>
      <c r="AD526" s="2"/>
      <c r="AE526" s="2"/>
      <c r="AF526" s="2"/>
      <c r="AG526" s="2"/>
      <c r="AH526" s="2"/>
      <c r="AI526" s="2"/>
    </row>
    <row r="527" spans="12:35" x14ac:dyDescent="0.2"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5"/>
      <c r="Y527" s="2"/>
      <c r="AA527" s="2"/>
      <c r="AB527" s="2"/>
      <c r="AC527" s="2"/>
      <c r="AD527" s="2"/>
      <c r="AE527" s="2"/>
      <c r="AF527" s="2"/>
      <c r="AG527" s="2"/>
      <c r="AH527" s="2"/>
      <c r="AI527" s="2"/>
    </row>
    <row r="528" spans="12:35" x14ac:dyDescent="0.2"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5"/>
      <c r="Y528" s="2"/>
      <c r="AA528" s="2"/>
      <c r="AB528" s="2"/>
      <c r="AC528" s="2"/>
      <c r="AD528" s="2"/>
      <c r="AE528" s="2"/>
      <c r="AF528" s="2"/>
      <c r="AG528" s="2"/>
      <c r="AH528" s="2"/>
      <c r="AI528" s="2"/>
    </row>
    <row r="529" spans="12:35" x14ac:dyDescent="0.2"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5"/>
      <c r="Y529" s="2"/>
      <c r="AA529" s="2"/>
      <c r="AB529" s="2"/>
      <c r="AC529" s="2"/>
      <c r="AD529" s="2"/>
      <c r="AE529" s="2"/>
      <c r="AF529" s="2"/>
      <c r="AG529" s="2"/>
      <c r="AH529" s="2"/>
      <c r="AI529" s="2"/>
    </row>
    <row r="530" spans="12:35" x14ac:dyDescent="0.2"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5"/>
      <c r="Y530" s="2"/>
      <c r="AA530" s="2"/>
      <c r="AB530" s="2"/>
      <c r="AC530" s="2"/>
      <c r="AD530" s="2"/>
      <c r="AE530" s="2"/>
      <c r="AF530" s="2"/>
      <c r="AG530" s="2"/>
      <c r="AH530" s="2"/>
      <c r="AI530" s="2"/>
    </row>
    <row r="531" spans="12:35" x14ac:dyDescent="0.2"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5"/>
      <c r="Y531" s="2"/>
      <c r="AA531" s="2"/>
      <c r="AB531" s="2"/>
      <c r="AC531" s="2"/>
      <c r="AD531" s="2"/>
      <c r="AE531" s="2"/>
      <c r="AF531" s="2"/>
      <c r="AG531" s="2"/>
      <c r="AH531" s="2"/>
      <c r="AI531" s="2"/>
    </row>
    <row r="532" spans="12:35" x14ac:dyDescent="0.2"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5"/>
      <c r="Y532" s="2"/>
      <c r="AA532" s="2"/>
      <c r="AB532" s="2"/>
      <c r="AC532" s="2"/>
      <c r="AD532" s="2"/>
      <c r="AE532" s="2"/>
      <c r="AF532" s="2"/>
      <c r="AG532" s="2"/>
      <c r="AH532" s="2"/>
      <c r="AI532" s="2"/>
    </row>
    <row r="533" spans="12:35" x14ac:dyDescent="0.2"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5"/>
      <c r="Y533" s="2"/>
      <c r="AA533" s="2"/>
      <c r="AB533" s="2"/>
      <c r="AC533" s="2"/>
      <c r="AD533" s="2"/>
      <c r="AE533" s="2"/>
      <c r="AF533" s="2"/>
      <c r="AG533" s="2"/>
      <c r="AH533" s="2"/>
      <c r="AI533" s="2"/>
    </row>
    <row r="534" spans="12:35" x14ac:dyDescent="0.2"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5"/>
      <c r="Y534" s="2"/>
      <c r="AA534" s="2"/>
      <c r="AB534" s="2"/>
      <c r="AC534" s="2"/>
      <c r="AD534" s="2"/>
      <c r="AE534" s="2"/>
      <c r="AF534" s="2"/>
      <c r="AG534" s="2"/>
      <c r="AH534" s="2"/>
      <c r="AI534" s="2"/>
    </row>
    <row r="535" spans="12:35" x14ac:dyDescent="0.2"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5"/>
      <c r="Y535" s="2"/>
      <c r="AA535" s="2"/>
      <c r="AB535" s="2"/>
      <c r="AC535" s="2"/>
      <c r="AD535" s="2"/>
      <c r="AE535" s="2"/>
      <c r="AF535" s="2"/>
      <c r="AG535" s="2"/>
      <c r="AH535" s="2"/>
      <c r="AI535" s="2"/>
    </row>
    <row r="536" spans="12:35" x14ac:dyDescent="0.2"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5"/>
      <c r="Y536" s="2"/>
      <c r="AA536" s="2"/>
      <c r="AB536" s="2"/>
      <c r="AC536" s="2"/>
      <c r="AD536" s="2"/>
      <c r="AE536" s="2"/>
      <c r="AF536" s="2"/>
      <c r="AG536" s="2"/>
      <c r="AH536" s="2"/>
      <c r="AI536" s="2"/>
    </row>
    <row r="537" spans="12:35" x14ac:dyDescent="0.2"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5"/>
      <c r="Y537" s="2"/>
      <c r="AA537" s="2"/>
      <c r="AB537" s="2"/>
      <c r="AC537" s="2"/>
      <c r="AD537" s="2"/>
      <c r="AE537" s="2"/>
      <c r="AF537" s="2"/>
      <c r="AG537" s="2"/>
      <c r="AH537" s="2"/>
      <c r="AI537" s="2"/>
    </row>
    <row r="538" spans="12:35" x14ac:dyDescent="0.2"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5"/>
      <c r="Y538" s="2"/>
      <c r="AA538" s="2"/>
      <c r="AB538" s="2"/>
      <c r="AC538" s="2"/>
      <c r="AD538" s="2"/>
      <c r="AE538" s="2"/>
      <c r="AF538" s="2"/>
      <c r="AG538" s="2"/>
      <c r="AH538" s="2"/>
      <c r="AI538" s="2"/>
    </row>
    <row r="539" spans="12:35" x14ac:dyDescent="0.2"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5"/>
      <c r="Y539" s="2"/>
      <c r="AA539" s="2"/>
      <c r="AB539" s="2"/>
      <c r="AC539" s="2"/>
      <c r="AD539" s="2"/>
      <c r="AE539" s="2"/>
      <c r="AF539" s="2"/>
      <c r="AG539" s="2"/>
      <c r="AH539" s="2"/>
      <c r="AI539" s="2"/>
    </row>
    <row r="540" spans="12:35" x14ac:dyDescent="0.2"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5"/>
      <c r="Y540" s="2"/>
      <c r="AA540" s="2"/>
      <c r="AB540" s="2"/>
      <c r="AC540" s="2"/>
      <c r="AD540" s="2"/>
      <c r="AE540" s="2"/>
      <c r="AF540" s="2"/>
      <c r="AG540" s="2"/>
      <c r="AH540" s="2"/>
      <c r="AI540" s="2"/>
    </row>
    <row r="541" spans="12:35" x14ac:dyDescent="0.2"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5"/>
      <c r="Y541" s="2"/>
      <c r="AA541" s="2"/>
      <c r="AB541" s="2"/>
      <c r="AC541" s="2"/>
      <c r="AD541" s="2"/>
      <c r="AE541" s="2"/>
      <c r="AF541" s="2"/>
      <c r="AG541" s="2"/>
      <c r="AH541" s="2"/>
      <c r="AI541" s="2"/>
    </row>
    <row r="542" spans="12:35" x14ac:dyDescent="0.2"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5"/>
      <c r="Y542" s="2"/>
      <c r="AA542" s="2"/>
      <c r="AB542" s="2"/>
      <c r="AC542" s="2"/>
      <c r="AD542" s="2"/>
      <c r="AE542" s="2"/>
      <c r="AF542" s="2"/>
      <c r="AG542" s="2"/>
      <c r="AH542" s="2"/>
      <c r="AI542" s="2"/>
    </row>
    <row r="543" spans="12:35" x14ac:dyDescent="0.2"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5"/>
      <c r="Y543" s="2"/>
      <c r="AA543" s="2"/>
      <c r="AB543" s="2"/>
      <c r="AC543" s="2"/>
      <c r="AD543" s="2"/>
      <c r="AE543" s="2"/>
      <c r="AF543" s="2"/>
      <c r="AG543" s="2"/>
      <c r="AH543" s="2"/>
      <c r="AI543" s="2"/>
    </row>
    <row r="544" spans="12:35" x14ac:dyDescent="0.2"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5"/>
      <c r="Y544" s="2"/>
      <c r="AA544" s="2"/>
      <c r="AB544" s="2"/>
      <c r="AC544" s="2"/>
      <c r="AD544" s="2"/>
      <c r="AE544" s="2"/>
      <c r="AF544" s="2"/>
      <c r="AG544" s="2"/>
      <c r="AH544" s="2"/>
      <c r="AI544" s="2"/>
    </row>
    <row r="545" spans="12:35" x14ac:dyDescent="0.2"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5"/>
      <c r="Y545" s="2"/>
      <c r="AA545" s="2"/>
      <c r="AB545" s="2"/>
      <c r="AC545" s="2"/>
      <c r="AD545" s="2"/>
      <c r="AE545" s="2"/>
      <c r="AF545" s="2"/>
      <c r="AG545" s="2"/>
      <c r="AH545" s="2"/>
      <c r="AI545" s="2"/>
    </row>
    <row r="546" spans="12:35" x14ac:dyDescent="0.2"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5"/>
      <c r="Y546" s="2"/>
      <c r="AA546" s="2"/>
      <c r="AB546" s="2"/>
      <c r="AC546" s="2"/>
      <c r="AD546" s="2"/>
      <c r="AE546" s="2"/>
      <c r="AF546" s="2"/>
      <c r="AG546" s="2"/>
      <c r="AH546" s="2"/>
      <c r="AI546" s="2"/>
    </row>
    <row r="547" spans="12:35" x14ac:dyDescent="0.2"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5"/>
      <c r="Y547" s="2"/>
      <c r="AA547" s="2"/>
      <c r="AB547" s="2"/>
      <c r="AC547" s="2"/>
      <c r="AD547" s="2"/>
      <c r="AE547" s="2"/>
      <c r="AF547" s="2"/>
      <c r="AG547" s="2"/>
      <c r="AH547" s="2"/>
      <c r="AI547" s="2"/>
    </row>
    <row r="548" spans="12:35" x14ac:dyDescent="0.2"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5"/>
      <c r="Y548" s="2"/>
      <c r="AA548" s="2"/>
      <c r="AB548" s="2"/>
      <c r="AC548" s="2"/>
      <c r="AD548" s="2"/>
      <c r="AE548" s="2"/>
      <c r="AF548" s="2"/>
      <c r="AG548" s="2"/>
      <c r="AH548" s="2"/>
      <c r="AI548" s="2"/>
    </row>
    <row r="549" spans="12:35" x14ac:dyDescent="0.2"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5"/>
      <c r="Y549" s="2"/>
      <c r="AA549" s="2"/>
      <c r="AB549" s="2"/>
      <c r="AC549" s="2"/>
      <c r="AD549" s="2"/>
      <c r="AE549" s="2"/>
      <c r="AF549" s="2"/>
      <c r="AG549" s="2"/>
      <c r="AH549" s="2"/>
      <c r="AI549" s="2"/>
    </row>
    <row r="550" spans="12:35" x14ac:dyDescent="0.2"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5"/>
      <c r="Y550" s="2"/>
      <c r="AA550" s="2"/>
      <c r="AB550" s="2"/>
      <c r="AC550" s="2"/>
      <c r="AD550" s="2"/>
      <c r="AE550" s="2"/>
      <c r="AF550" s="2"/>
      <c r="AG550" s="2"/>
      <c r="AH550" s="2"/>
      <c r="AI550" s="2"/>
    </row>
    <row r="551" spans="12:35" x14ac:dyDescent="0.2"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5"/>
      <c r="Y551" s="2"/>
      <c r="AA551" s="2"/>
      <c r="AB551" s="2"/>
      <c r="AC551" s="2"/>
      <c r="AD551" s="2"/>
      <c r="AE551" s="2"/>
      <c r="AF551" s="2"/>
      <c r="AG551" s="2"/>
      <c r="AH551" s="2"/>
      <c r="AI551" s="2"/>
    </row>
    <row r="552" spans="12:35" x14ac:dyDescent="0.2"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5"/>
      <c r="Y552" s="2"/>
      <c r="AA552" s="2"/>
      <c r="AB552" s="2"/>
      <c r="AC552" s="2"/>
      <c r="AD552" s="2"/>
      <c r="AE552" s="2"/>
      <c r="AF552" s="2"/>
      <c r="AG552" s="2"/>
      <c r="AH552" s="2"/>
      <c r="AI552" s="2"/>
    </row>
    <row r="553" spans="12:35" x14ac:dyDescent="0.2"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5"/>
      <c r="Y553" s="2"/>
      <c r="AA553" s="2"/>
      <c r="AB553" s="2"/>
      <c r="AC553" s="2"/>
      <c r="AD553" s="2"/>
      <c r="AE553" s="2"/>
      <c r="AF553" s="2"/>
      <c r="AG553" s="2"/>
      <c r="AH553" s="2"/>
      <c r="AI553" s="2"/>
    </row>
    <row r="554" spans="12:35" x14ac:dyDescent="0.2"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5"/>
      <c r="Y554" s="2"/>
      <c r="AA554" s="2"/>
      <c r="AB554" s="2"/>
      <c r="AC554" s="2"/>
      <c r="AD554" s="2"/>
      <c r="AE554" s="2"/>
      <c r="AF554" s="2"/>
      <c r="AG554" s="2"/>
      <c r="AH554" s="2"/>
      <c r="AI554" s="2"/>
    </row>
    <row r="555" spans="12:35" x14ac:dyDescent="0.2"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5"/>
      <c r="Y555" s="2"/>
      <c r="AA555" s="2"/>
      <c r="AB555" s="2"/>
      <c r="AC555" s="2"/>
      <c r="AD555" s="2"/>
      <c r="AE555" s="2"/>
      <c r="AF555" s="2"/>
      <c r="AG555" s="2"/>
      <c r="AH555" s="2"/>
      <c r="AI555" s="2"/>
    </row>
    <row r="556" spans="12:35" x14ac:dyDescent="0.2"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5"/>
      <c r="Y556" s="2"/>
      <c r="AA556" s="2"/>
      <c r="AB556" s="2"/>
      <c r="AC556" s="2"/>
      <c r="AD556" s="2"/>
      <c r="AE556" s="2"/>
      <c r="AF556" s="2"/>
      <c r="AG556" s="2"/>
      <c r="AH556" s="2"/>
      <c r="AI556" s="2"/>
    </row>
    <row r="557" spans="12:35" x14ac:dyDescent="0.2"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5"/>
      <c r="Y557" s="2"/>
      <c r="AA557" s="2"/>
      <c r="AB557" s="2"/>
      <c r="AC557" s="2"/>
      <c r="AD557" s="2"/>
      <c r="AE557" s="2"/>
      <c r="AF557" s="2"/>
      <c r="AG557" s="2"/>
      <c r="AH557" s="2"/>
      <c r="AI557" s="2"/>
    </row>
    <row r="558" spans="12:35" x14ac:dyDescent="0.2"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5"/>
      <c r="Y558" s="2"/>
      <c r="AA558" s="2"/>
      <c r="AB558" s="2"/>
      <c r="AC558" s="2"/>
      <c r="AD558" s="2"/>
      <c r="AE558" s="2"/>
      <c r="AF558" s="2"/>
      <c r="AG558" s="2"/>
      <c r="AH558" s="2"/>
      <c r="AI558" s="2"/>
    </row>
    <row r="559" spans="12:35" x14ac:dyDescent="0.2"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5"/>
      <c r="Y559" s="2"/>
      <c r="AA559" s="2"/>
      <c r="AB559" s="2"/>
      <c r="AC559" s="2"/>
      <c r="AD559" s="2"/>
      <c r="AE559" s="2"/>
      <c r="AF559" s="2"/>
      <c r="AG559" s="2"/>
      <c r="AH559" s="2"/>
      <c r="AI559" s="2"/>
    </row>
    <row r="560" spans="12:35" x14ac:dyDescent="0.2"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5"/>
      <c r="Y560" s="2"/>
      <c r="AA560" s="2"/>
      <c r="AB560" s="2"/>
      <c r="AC560" s="2"/>
      <c r="AD560" s="2"/>
      <c r="AE560" s="2"/>
      <c r="AF560" s="2"/>
      <c r="AG560" s="2"/>
      <c r="AH560" s="2"/>
      <c r="AI560" s="2"/>
    </row>
    <row r="561" spans="12:35" x14ac:dyDescent="0.2"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5"/>
      <c r="Y561" s="2"/>
      <c r="AA561" s="2"/>
      <c r="AB561" s="2"/>
      <c r="AC561" s="2"/>
      <c r="AD561" s="2"/>
      <c r="AE561" s="2"/>
      <c r="AF561" s="2"/>
      <c r="AG561" s="2"/>
      <c r="AH561" s="2"/>
      <c r="AI561" s="2"/>
    </row>
    <row r="562" spans="12:35" x14ac:dyDescent="0.2"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5"/>
      <c r="Y562" s="2"/>
      <c r="AA562" s="2"/>
      <c r="AB562" s="2"/>
      <c r="AC562" s="2"/>
      <c r="AD562" s="2"/>
      <c r="AE562" s="2"/>
      <c r="AF562" s="2"/>
      <c r="AG562" s="2"/>
      <c r="AH562" s="2"/>
      <c r="AI562" s="2"/>
    </row>
    <row r="563" spans="12:35" x14ac:dyDescent="0.2"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5"/>
      <c r="Y563" s="2"/>
      <c r="AA563" s="2"/>
      <c r="AB563" s="2"/>
      <c r="AC563" s="2"/>
      <c r="AD563" s="2"/>
      <c r="AE563" s="2"/>
      <c r="AF563" s="2"/>
      <c r="AG563" s="2"/>
      <c r="AH563" s="2"/>
      <c r="AI563" s="2"/>
    </row>
    <row r="564" spans="12:35" x14ac:dyDescent="0.2"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5"/>
      <c r="Y564" s="2"/>
      <c r="AA564" s="2"/>
      <c r="AB564" s="2"/>
      <c r="AC564" s="2"/>
      <c r="AD564" s="2"/>
      <c r="AE564" s="2"/>
      <c r="AF564" s="2"/>
      <c r="AG564" s="2"/>
      <c r="AH564" s="2"/>
      <c r="AI564" s="2"/>
    </row>
    <row r="565" spans="12:35" x14ac:dyDescent="0.2"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5"/>
      <c r="Y565" s="2"/>
      <c r="AA565" s="2"/>
      <c r="AB565" s="2"/>
      <c r="AC565" s="2"/>
      <c r="AD565" s="2"/>
      <c r="AE565" s="2"/>
      <c r="AF565" s="2"/>
      <c r="AG565" s="2"/>
      <c r="AH565" s="2"/>
      <c r="AI565" s="2"/>
    </row>
    <row r="566" spans="12:35" x14ac:dyDescent="0.2"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5"/>
      <c r="Y566" s="2"/>
      <c r="AA566" s="2"/>
      <c r="AB566" s="2"/>
      <c r="AC566" s="2"/>
      <c r="AD566" s="2"/>
      <c r="AE566" s="2"/>
      <c r="AF566" s="2"/>
      <c r="AG566" s="2"/>
      <c r="AH566" s="2"/>
      <c r="AI566" s="2"/>
    </row>
    <row r="567" spans="12:35" x14ac:dyDescent="0.2"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5"/>
      <c r="Y567" s="2"/>
      <c r="AA567" s="2"/>
      <c r="AB567" s="2"/>
      <c r="AC567" s="2"/>
      <c r="AD567" s="2"/>
      <c r="AE567" s="2"/>
      <c r="AF567" s="2"/>
      <c r="AG567" s="2"/>
      <c r="AH567" s="2"/>
      <c r="AI567" s="2"/>
    </row>
    <row r="568" spans="12:35" x14ac:dyDescent="0.2"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5"/>
      <c r="Y568" s="2"/>
      <c r="AA568" s="2"/>
      <c r="AB568" s="2"/>
      <c r="AC568" s="2"/>
      <c r="AD568" s="2"/>
      <c r="AE568" s="2"/>
      <c r="AF568" s="2"/>
      <c r="AG568" s="2"/>
      <c r="AH568" s="2"/>
      <c r="AI568" s="2"/>
    </row>
    <row r="569" spans="12:35" x14ac:dyDescent="0.2"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5"/>
      <c r="Y569" s="2"/>
      <c r="AA569" s="2"/>
      <c r="AB569" s="2"/>
      <c r="AC569" s="2"/>
      <c r="AD569" s="2"/>
      <c r="AE569" s="2"/>
      <c r="AF569" s="2"/>
      <c r="AG569" s="2"/>
      <c r="AH569" s="2"/>
      <c r="AI569" s="2"/>
    </row>
    <row r="570" spans="12:35" x14ac:dyDescent="0.2"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5"/>
      <c r="Y570" s="2"/>
      <c r="AA570" s="2"/>
      <c r="AB570" s="2"/>
      <c r="AC570" s="2"/>
      <c r="AD570" s="2"/>
      <c r="AE570" s="2"/>
      <c r="AF570" s="2"/>
      <c r="AG570" s="2"/>
      <c r="AH570" s="2"/>
      <c r="AI570" s="2"/>
    </row>
    <row r="571" spans="12:35" x14ac:dyDescent="0.2"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5"/>
      <c r="Y571" s="2"/>
      <c r="AA571" s="2"/>
      <c r="AB571" s="2"/>
      <c r="AC571" s="2"/>
      <c r="AD571" s="2"/>
      <c r="AE571" s="2"/>
      <c r="AF571" s="2"/>
      <c r="AG571" s="2"/>
      <c r="AH571" s="2"/>
      <c r="AI571" s="2"/>
    </row>
    <row r="572" spans="12:35" x14ac:dyDescent="0.2"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5"/>
      <c r="Y572" s="2"/>
      <c r="AA572" s="2"/>
      <c r="AB572" s="2"/>
      <c r="AC572" s="2"/>
      <c r="AD572" s="2"/>
      <c r="AE572" s="2"/>
      <c r="AF572" s="2"/>
      <c r="AG572" s="2"/>
      <c r="AH572" s="2"/>
      <c r="AI572" s="2"/>
    </row>
    <row r="573" spans="12:35" x14ac:dyDescent="0.2"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5"/>
      <c r="Y573" s="2"/>
      <c r="AA573" s="2"/>
      <c r="AB573" s="2"/>
      <c r="AC573" s="2"/>
      <c r="AD573" s="2"/>
      <c r="AE573" s="2"/>
      <c r="AF573" s="2"/>
      <c r="AG573" s="2"/>
      <c r="AH573" s="2"/>
      <c r="AI573" s="2"/>
    </row>
    <row r="574" spans="12:35" x14ac:dyDescent="0.2"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5"/>
      <c r="Y574" s="2"/>
      <c r="AA574" s="2"/>
      <c r="AB574" s="2"/>
      <c r="AC574" s="2"/>
      <c r="AD574" s="2"/>
      <c r="AE574" s="2"/>
      <c r="AF574" s="2"/>
      <c r="AG574" s="2"/>
      <c r="AH574" s="2"/>
      <c r="AI574" s="2"/>
    </row>
    <row r="575" spans="12:35" x14ac:dyDescent="0.2"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5"/>
      <c r="Y575" s="2"/>
      <c r="AA575" s="2"/>
      <c r="AB575" s="2"/>
      <c r="AC575" s="2"/>
      <c r="AD575" s="2"/>
      <c r="AE575" s="2"/>
      <c r="AF575" s="2"/>
      <c r="AG575" s="2"/>
      <c r="AH575" s="2"/>
      <c r="AI575" s="2"/>
    </row>
    <row r="576" spans="12:35" x14ac:dyDescent="0.2"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5"/>
      <c r="Y576" s="2"/>
      <c r="AA576" s="2"/>
      <c r="AB576" s="2"/>
      <c r="AC576" s="2"/>
      <c r="AD576" s="2"/>
      <c r="AE576" s="2"/>
      <c r="AF576" s="2"/>
      <c r="AG576" s="2"/>
      <c r="AH576" s="2"/>
      <c r="AI576" s="2"/>
    </row>
    <row r="577" spans="12:35" x14ac:dyDescent="0.2"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5"/>
      <c r="Y577" s="2"/>
      <c r="AA577" s="2"/>
      <c r="AB577" s="2"/>
      <c r="AC577" s="2"/>
      <c r="AD577" s="2"/>
      <c r="AE577" s="2"/>
      <c r="AF577" s="2"/>
      <c r="AG577" s="2"/>
      <c r="AH577" s="2"/>
      <c r="AI577" s="2"/>
    </row>
    <row r="578" spans="12:35" x14ac:dyDescent="0.2"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5"/>
      <c r="Y578" s="2"/>
      <c r="AA578" s="2"/>
      <c r="AB578" s="2"/>
      <c r="AC578" s="2"/>
      <c r="AD578" s="2"/>
      <c r="AE578" s="2"/>
      <c r="AF578" s="2"/>
      <c r="AG578" s="2"/>
      <c r="AH578" s="2"/>
      <c r="AI578" s="2"/>
    </row>
    <row r="579" spans="12:35" x14ac:dyDescent="0.2"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5"/>
      <c r="Y579" s="2"/>
      <c r="AA579" s="2"/>
      <c r="AB579" s="2"/>
      <c r="AC579" s="2"/>
      <c r="AD579" s="2"/>
      <c r="AE579" s="2"/>
      <c r="AF579" s="2"/>
      <c r="AG579" s="2"/>
      <c r="AH579" s="2"/>
      <c r="AI579" s="2"/>
    </row>
    <row r="580" spans="12:35" x14ac:dyDescent="0.2"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5"/>
      <c r="Y580" s="2"/>
      <c r="AA580" s="2"/>
      <c r="AB580" s="2"/>
      <c r="AC580" s="2"/>
      <c r="AD580" s="2"/>
      <c r="AE580" s="2"/>
      <c r="AF580" s="2"/>
      <c r="AG580" s="2"/>
      <c r="AH580" s="2"/>
      <c r="AI580" s="2"/>
    </row>
    <row r="581" spans="12:35" x14ac:dyDescent="0.2"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5"/>
      <c r="Y581" s="2"/>
      <c r="AA581" s="2"/>
      <c r="AB581" s="2"/>
      <c r="AC581" s="2"/>
      <c r="AD581" s="2"/>
      <c r="AE581" s="2"/>
      <c r="AF581" s="2"/>
      <c r="AG581" s="2"/>
      <c r="AH581" s="2"/>
      <c r="AI581" s="2"/>
    </row>
    <row r="582" spans="12:35" x14ac:dyDescent="0.2"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5"/>
      <c r="Y582" s="2"/>
      <c r="AA582" s="2"/>
      <c r="AB582" s="2"/>
      <c r="AC582" s="2"/>
      <c r="AD582" s="2"/>
      <c r="AE582" s="2"/>
      <c r="AF582" s="2"/>
      <c r="AG582" s="2"/>
      <c r="AH582" s="2"/>
      <c r="AI582" s="2"/>
    </row>
    <row r="583" spans="12:35" x14ac:dyDescent="0.2"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5"/>
      <c r="Y583" s="2"/>
      <c r="AA583" s="2"/>
      <c r="AB583" s="2"/>
      <c r="AC583" s="2"/>
      <c r="AD583" s="2"/>
      <c r="AE583" s="2"/>
      <c r="AF583" s="2"/>
      <c r="AG583" s="2"/>
      <c r="AH583" s="2"/>
      <c r="AI583" s="2"/>
    </row>
    <row r="584" spans="12:35" x14ac:dyDescent="0.2"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5"/>
      <c r="Y584" s="2"/>
      <c r="AA584" s="2"/>
      <c r="AB584" s="2"/>
      <c r="AC584" s="2"/>
      <c r="AD584" s="2"/>
      <c r="AE584" s="2"/>
      <c r="AF584" s="2"/>
      <c r="AG584" s="2"/>
      <c r="AH584" s="2"/>
      <c r="AI584" s="2"/>
    </row>
    <row r="585" spans="12:35" x14ac:dyDescent="0.2"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5"/>
      <c r="Y585" s="2"/>
      <c r="AA585" s="2"/>
      <c r="AB585" s="2"/>
      <c r="AC585" s="2"/>
      <c r="AD585" s="2"/>
      <c r="AE585" s="2"/>
      <c r="AF585" s="2"/>
      <c r="AG585" s="2"/>
      <c r="AH585" s="2"/>
      <c r="AI585" s="2"/>
    </row>
    <row r="586" spans="12:35" x14ac:dyDescent="0.2"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5"/>
      <c r="Y586" s="2"/>
      <c r="AA586" s="2"/>
      <c r="AB586" s="2"/>
      <c r="AC586" s="2"/>
      <c r="AD586" s="2"/>
      <c r="AE586" s="2"/>
      <c r="AF586" s="2"/>
      <c r="AG586" s="2"/>
      <c r="AH586" s="2"/>
      <c r="AI586" s="2"/>
    </row>
    <row r="587" spans="12:35" x14ac:dyDescent="0.2"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5"/>
      <c r="Y587" s="2"/>
      <c r="AA587" s="2"/>
      <c r="AB587" s="2"/>
      <c r="AC587" s="2"/>
      <c r="AD587" s="2"/>
      <c r="AE587" s="2"/>
      <c r="AF587" s="2"/>
      <c r="AG587" s="2"/>
      <c r="AH587" s="2"/>
      <c r="AI587" s="2"/>
    </row>
    <row r="588" spans="12:35" x14ac:dyDescent="0.2"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5"/>
      <c r="Y588" s="2"/>
      <c r="AA588" s="2"/>
      <c r="AB588" s="2"/>
      <c r="AC588" s="2"/>
      <c r="AD588" s="2"/>
      <c r="AE588" s="2"/>
      <c r="AF588" s="2"/>
      <c r="AG588" s="2"/>
      <c r="AH588" s="2"/>
      <c r="AI588" s="2"/>
    </row>
    <row r="589" spans="12:35" x14ac:dyDescent="0.2"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5"/>
      <c r="Y589" s="2"/>
      <c r="AA589" s="2"/>
      <c r="AB589" s="2"/>
      <c r="AC589" s="2"/>
      <c r="AD589" s="2"/>
      <c r="AE589" s="2"/>
      <c r="AF589" s="2"/>
      <c r="AG589" s="2"/>
      <c r="AH589" s="2"/>
      <c r="AI589" s="2"/>
    </row>
    <row r="590" spans="12:35" x14ac:dyDescent="0.2"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5"/>
      <c r="Y590" s="2"/>
      <c r="AA590" s="2"/>
      <c r="AB590" s="2"/>
      <c r="AC590" s="2"/>
      <c r="AD590" s="2"/>
      <c r="AE590" s="2"/>
      <c r="AF590" s="2"/>
      <c r="AG590" s="2"/>
      <c r="AH590" s="2"/>
      <c r="AI590" s="2"/>
    </row>
    <row r="591" spans="12:35" x14ac:dyDescent="0.2"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5"/>
      <c r="Y591" s="2"/>
      <c r="AA591" s="2"/>
      <c r="AB591" s="2"/>
      <c r="AC591" s="2"/>
      <c r="AD591" s="2"/>
      <c r="AE591" s="2"/>
      <c r="AF591" s="2"/>
      <c r="AG591" s="2"/>
      <c r="AH591" s="2"/>
      <c r="AI591" s="2"/>
    </row>
    <row r="592" spans="12:35" x14ac:dyDescent="0.2"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5"/>
      <c r="Y592" s="2"/>
      <c r="AA592" s="2"/>
      <c r="AB592" s="2"/>
      <c r="AC592" s="2"/>
      <c r="AD592" s="2"/>
      <c r="AE592" s="2"/>
      <c r="AF592" s="2"/>
      <c r="AG592" s="2"/>
      <c r="AH592" s="2"/>
      <c r="AI592" s="2"/>
    </row>
    <row r="593" spans="12:35" x14ac:dyDescent="0.2"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5"/>
      <c r="Y593" s="2"/>
      <c r="AA593" s="2"/>
      <c r="AB593" s="2"/>
      <c r="AC593" s="2"/>
      <c r="AD593" s="2"/>
      <c r="AE593" s="2"/>
      <c r="AF593" s="2"/>
      <c r="AG593" s="2"/>
      <c r="AH593" s="2"/>
      <c r="AI593" s="2"/>
    </row>
    <row r="594" spans="12:35" x14ac:dyDescent="0.2"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5"/>
      <c r="Y594" s="2"/>
      <c r="AA594" s="2"/>
      <c r="AB594" s="2"/>
      <c r="AC594" s="2"/>
      <c r="AD594" s="2"/>
      <c r="AE594" s="2"/>
      <c r="AF594" s="2"/>
      <c r="AG594" s="2"/>
      <c r="AH594" s="2"/>
      <c r="AI594" s="2"/>
    </row>
    <row r="595" spans="12:35" x14ac:dyDescent="0.2"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5"/>
      <c r="Y595" s="2"/>
      <c r="AA595" s="2"/>
      <c r="AB595" s="2"/>
      <c r="AC595" s="2"/>
      <c r="AD595" s="2"/>
      <c r="AE595" s="2"/>
      <c r="AF595" s="2"/>
      <c r="AG595" s="2"/>
      <c r="AH595" s="2"/>
      <c r="AI595" s="2"/>
    </row>
    <row r="596" spans="12:35" x14ac:dyDescent="0.2"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5"/>
      <c r="Y596" s="2"/>
      <c r="AA596" s="2"/>
      <c r="AB596" s="2"/>
      <c r="AC596" s="2"/>
      <c r="AD596" s="2"/>
      <c r="AE596" s="2"/>
      <c r="AF596" s="2"/>
      <c r="AG596" s="2"/>
      <c r="AH596" s="2"/>
      <c r="AI596" s="2"/>
    </row>
    <row r="597" spans="12:35" x14ac:dyDescent="0.2"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5"/>
      <c r="Y597" s="2"/>
      <c r="AA597" s="2"/>
      <c r="AB597" s="2"/>
      <c r="AC597" s="2"/>
      <c r="AD597" s="2"/>
      <c r="AE597" s="2"/>
      <c r="AF597" s="2"/>
      <c r="AG597" s="2"/>
      <c r="AH597" s="2"/>
      <c r="AI597" s="2"/>
    </row>
    <row r="598" spans="12:35" x14ac:dyDescent="0.2"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5"/>
      <c r="Y598" s="2"/>
      <c r="AA598" s="2"/>
      <c r="AB598" s="2"/>
      <c r="AC598" s="2"/>
      <c r="AD598" s="2"/>
      <c r="AE598" s="2"/>
      <c r="AF598" s="2"/>
      <c r="AG598" s="2"/>
      <c r="AH598" s="2"/>
      <c r="AI598" s="2"/>
    </row>
    <row r="599" spans="12:35" x14ac:dyDescent="0.2"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5"/>
      <c r="Y599" s="2"/>
      <c r="AA599" s="2"/>
      <c r="AB599" s="2"/>
      <c r="AC599" s="2"/>
      <c r="AD599" s="2"/>
      <c r="AE599" s="2"/>
      <c r="AF599" s="2"/>
      <c r="AG599" s="2"/>
      <c r="AH599" s="2"/>
      <c r="AI599" s="2"/>
    </row>
    <row r="600" spans="12:35" x14ac:dyDescent="0.2"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5"/>
      <c r="Y600" s="2"/>
      <c r="AA600" s="2"/>
      <c r="AB600" s="2"/>
      <c r="AC600" s="2"/>
      <c r="AD600" s="2"/>
      <c r="AE600" s="2"/>
      <c r="AF600" s="2"/>
      <c r="AG600" s="2"/>
      <c r="AH600" s="2"/>
      <c r="AI600" s="2"/>
    </row>
    <row r="601" spans="12:35" x14ac:dyDescent="0.2"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5"/>
      <c r="Y601" s="2"/>
      <c r="AA601" s="2"/>
      <c r="AB601" s="2"/>
      <c r="AC601" s="2"/>
      <c r="AD601" s="2"/>
      <c r="AE601" s="2"/>
      <c r="AF601" s="2"/>
      <c r="AG601" s="2"/>
      <c r="AH601" s="2"/>
      <c r="AI601" s="2"/>
    </row>
    <row r="602" spans="12:35" x14ac:dyDescent="0.2"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5"/>
      <c r="Y602" s="2"/>
      <c r="AA602" s="2"/>
      <c r="AB602" s="2"/>
      <c r="AC602" s="2"/>
      <c r="AD602" s="2"/>
      <c r="AE602" s="2"/>
      <c r="AF602" s="2"/>
      <c r="AG602" s="2"/>
      <c r="AH602" s="2"/>
      <c r="AI602" s="2"/>
    </row>
    <row r="603" spans="12:35" x14ac:dyDescent="0.2"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5"/>
      <c r="Y603" s="2"/>
      <c r="AA603" s="2"/>
      <c r="AB603" s="2"/>
      <c r="AC603" s="2"/>
      <c r="AD603" s="2"/>
      <c r="AE603" s="2"/>
      <c r="AF603" s="2"/>
      <c r="AG603" s="2"/>
      <c r="AH603" s="2"/>
      <c r="AI603" s="2"/>
    </row>
    <row r="604" spans="12:35" x14ac:dyDescent="0.2"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5"/>
      <c r="Y604" s="2"/>
      <c r="AA604" s="2"/>
      <c r="AB604" s="2"/>
      <c r="AC604" s="2"/>
      <c r="AD604" s="2"/>
      <c r="AE604" s="2"/>
      <c r="AF604" s="2"/>
      <c r="AG604" s="2"/>
      <c r="AH604" s="2"/>
      <c r="AI604" s="2"/>
    </row>
    <row r="605" spans="12:35" x14ac:dyDescent="0.2"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5"/>
      <c r="Y605" s="2"/>
      <c r="AA605" s="2"/>
      <c r="AB605" s="2"/>
      <c r="AC605" s="2"/>
      <c r="AD605" s="2"/>
      <c r="AE605" s="2"/>
      <c r="AF605" s="2"/>
      <c r="AG605" s="2"/>
      <c r="AH605" s="2"/>
      <c r="AI605" s="2"/>
    </row>
    <row r="606" spans="12:35" x14ac:dyDescent="0.2"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5"/>
      <c r="Y606" s="2"/>
      <c r="AA606" s="2"/>
      <c r="AB606" s="2"/>
      <c r="AC606" s="2"/>
      <c r="AD606" s="2"/>
      <c r="AE606" s="2"/>
      <c r="AF606" s="2"/>
      <c r="AG606" s="2"/>
      <c r="AH606" s="2"/>
      <c r="AI606" s="2"/>
    </row>
    <row r="607" spans="12:35" x14ac:dyDescent="0.2"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5"/>
      <c r="Y607" s="2"/>
      <c r="AA607" s="2"/>
      <c r="AB607" s="2"/>
      <c r="AC607" s="2"/>
      <c r="AD607" s="2"/>
      <c r="AE607" s="2"/>
      <c r="AF607" s="2"/>
      <c r="AG607" s="2"/>
      <c r="AH607" s="2"/>
      <c r="AI607" s="2"/>
    </row>
    <row r="608" spans="12:35" x14ac:dyDescent="0.2"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5"/>
      <c r="Y608" s="2"/>
      <c r="AA608" s="2"/>
      <c r="AB608" s="2"/>
      <c r="AC608" s="2"/>
      <c r="AD608" s="2"/>
      <c r="AE608" s="2"/>
      <c r="AF608" s="2"/>
      <c r="AG608" s="2"/>
      <c r="AH608" s="2"/>
      <c r="AI608" s="2"/>
    </row>
    <row r="609" spans="12:35" x14ac:dyDescent="0.2"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5"/>
      <c r="Y609" s="2"/>
      <c r="AA609" s="2"/>
      <c r="AB609" s="2"/>
      <c r="AC609" s="2"/>
      <c r="AD609" s="2"/>
      <c r="AE609" s="2"/>
      <c r="AF609" s="2"/>
      <c r="AG609" s="2"/>
      <c r="AH609" s="2"/>
      <c r="AI609" s="2"/>
    </row>
    <row r="610" spans="12:35" x14ac:dyDescent="0.2"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5"/>
      <c r="Y610" s="2"/>
      <c r="AA610" s="2"/>
      <c r="AB610" s="2"/>
      <c r="AC610" s="2"/>
      <c r="AD610" s="2"/>
      <c r="AE610" s="2"/>
      <c r="AF610" s="2"/>
      <c r="AG610" s="2"/>
      <c r="AH610" s="2"/>
      <c r="AI610" s="2"/>
    </row>
    <row r="611" spans="12:35" x14ac:dyDescent="0.2"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5"/>
      <c r="Y611" s="2"/>
      <c r="AA611" s="2"/>
      <c r="AB611" s="2"/>
      <c r="AC611" s="2"/>
      <c r="AD611" s="2"/>
      <c r="AE611" s="2"/>
      <c r="AF611" s="2"/>
      <c r="AG611" s="2"/>
      <c r="AH611" s="2"/>
      <c r="AI611" s="2"/>
    </row>
    <row r="612" spans="12:35" x14ac:dyDescent="0.2"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5"/>
      <c r="Y612" s="2"/>
      <c r="AA612" s="2"/>
      <c r="AB612" s="2"/>
      <c r="AC612" s="2"/>
      <c r="AD612" s="2"/>
      <c r="AE612" s="2"/>
      <c r="AF612" s="2"/>
      <c r="AG612" s="2"/>
      <c r="AH612" s="2"/>
      <c r="AI612" s="2"/>
    </row>
    <row r="613" spans="12:35" x14ac:dyDescent="0.2"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5"/>
      <c r="Y613" s="2"/>
      <c r="AA613" s="2"/>
      <c r="AB613" s="2"/>
      <c r="AC613" s="2"/>
      <c r="AD613" s="2"/>
      <c r="AE613" s="2"/>
      <c r="AF613" s="2"/>
      <c r="AG613" s="2"/>
      <c r="AH613" s="2"/>
      <c r="AI613" s="2"/>
    </row>
    <row r="614" spans="12:35" x14ac:dyDescent="0.2"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5"/>
      <c r="Y614" s="2"/>
      <c r="AA614" s="2"/>
      <c r="AB614" s="2"/>
      <c r="AC614" s="2"/>
      <c r="AD614" s="2"/>
      <c r="AE614" s="2"/>
      <c r="AF614" s="2"/>
      <c r="AG614" s="2"/>
      <c r="AH614" s="2"/>
      <c r="AI614" s="2"/>
    </row>
    <row r="615" spans="12:35" x14ac:dyDescent="0.2"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5"/>
      <c r="Y615" s="2"/>
      <c r="AA615" s="2"/>
      <c r="AB615" s="2"/>
      <c r="AC615" s="2"/>
      <c r="AD615" s="2"/>
      <c r="AE615" s="2"/>
      <c r="AF615" s="2"/>
      <c r="AG615" s="2"/>
      <c r="AH615" s="2"/>
      <c r="AI615" s="2"/>
    </row>
    <row r="616" spans="12:35" x14ac:dyDescent="0.2"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5"/>
      <c r="Y616" s="2"/>
      <c r="AA616" s="2"/>
      <c r="AB616" s="2"/>
      <c r="AC616" s="2"/>
      <c r="AD616" s="2"/>
      <c r="AE616" s="2"/>
      <c r="AF616" s="2"/>
      <c r="AG616" s="2"/>
      <c r="AH616" s="2"/>
      <c r="AI616" s="2"/>
    </row>
    <row r="617" spans="12:35" x14ac:dyDescent="0.2"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5"/>
      <c r="Y617" s="2"/>
      <c r="AA617" s="2"/>
      <c r="AB617" s="2"/>
      <c r="AC617" s="2"/>
      <c r="AD617" s="2"/>
      <c r="AE617" s="2"/>
      <c r="AF617" s="2"/>
      <c r="AG617" s="2"/>
      <c r="AH617" s="2"/>
      <c r="AI617" s="2"/>
    </row>
    <row r="618" spans="12:35" x14ac:dyDescent="0.2"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5"/>
      <c r="Y618" s="2"/>
      <c r="AA618" s="2"/>
      <c r="AB618" s="2"/>
      <c r="AC618" s="2"/>
      <c r="AD618" s="2"/>
      <c r="AE618" s="2"/>
      <c r="AF618" s="2"/>
      <c r="AG618" s="2"/>
      <c r="AH618" s="2"/>
      <c r="AI618" s="2"/>
    </row>
    <row r="619" spans="12:35" x14ac:dyDescent="0.2"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5"/>
      <c r="Y619" s="2"/>
      <c r="AA619" s="2"/>
      <c r="AB619" s="2"/>
      <c r="AC619" s="2"/>
      <c r="AD619" s="2"/>
      <c r="AE619" s="2"/>
      <c r="AF619" s="2"/>
      <c r="AG619" s="2"/>
      <c r="AH619" s="2"/>
      <c r="AI619" s="2"/>
    </row>
    <row r="620" spans="12:35" x14ac:dyDescent="0.2"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5"/>
      <c r="Y620" s="2"/>
      <c r="AA620" s="2"/>
      <c r="AB620" s="2"/>
      <c r="AC620" s="2"/>
      <c r="AD620" s="2"/>
      <c r="AE620" s="2"/>
      <c r="AF620" s="2"/>
      <c r="AG620" s="2"/>
      <c r="AH620" s="2"/>
      <c r="AI620" s="2"/>
    </row>
    <row r="621" spans="12:35" x14ac:dyDescent="0.2"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5"/>
      <c r="Y621" s="2"/>
      <c r="AA621" s="2"/>
      <c r="AB621" s="2"/>
      <c r="AC621" s="2"/>
      <c r="AD621" s="2"/>
      <c r="AE621" s="2"/>
      <c r="AF621" s="2"/>
      <c r="AG621" s="2"/>
      <c r="AH621" s="2"/>
      <c r="AI621" s="2"/>
    </row>
    <row r="622" spans="12:35" x14ac:dyDescent="0.2"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5"/>
      <c r="Y622" s="2"/>
      <c r="AA622" s="2"/>
      <c r="AB622" s="2"/>
      <c r="AC622" s="2"/>
      <c r="AD622" s="2"/>
      <c r="AE622" s="2"/>
      <c r="AF622" s="2"/>
      <c r="AG622" s="2"/>
      <c r="AH622" s="2"/>
      <c r="AI622" s="2"/>
    </row>
    <row r="623" spans="12:35" x14ac:dyDescent="0.2"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5"/>
      <c r="Y623" s="2"/>
      <c r="AA623" s="2"/>
      <c r="AB623" s="2"/>
      <c r="AC623" s="2"/>
      <c r="AD623" s="2"/>
      <c r="AE623" s="2"/>
      <c r="AF623" s="2"/>
      <c r="AG623" s="2"/>
      <c r="AH623" s="2"/>
      <c r="AI623" s="2"/>
    </row>
    <row r="624" spans="12:35" x14ac:dyDescent="0.2"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5"/>
      <c r="Y624" s="2"/>
      <c r="AA624" s="2"/>
      <c r="AB624" s="2"/>
      <c r="AC624" s="2"/>
      <c r="AD624" s="2"/>
      <c r="AE624" s="2"/>
      <c r="AF624" s="2"/>
      <c r="AG624" s="2"/>
      <c r="AH624" s="2"/>
      <c r="AI624" s="2"/>
    </row>
    <row r="625" spans="12:35" x14ac:dyDescent="0.2"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5"/>
      <c r="Y625" s="2"/>
      <c r="AA625" s="2"/>
      <c r="AB625" s="2"/>
      <c r="AC625" s="2"/>
      <c r="AD625" s="2"/>
      <c r="AE625" s="2"/>
      <c r="AF625" s="2"/>
      <c r="AG625" s="2"/>
      <c r="AH625" s="2"/>
      <c r="AI625" s="2"/>
    </row>
    <row r="626" spans="12:35" x14ac:dyDescent="0.2"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5"/>
      <c r="Y626" s="2"/>
      <c r="AA626" s="2"/>
      <c r="AB626" s="2"/>
      <c r="AC626" s="2"/>
      <c r="AD626" s="2"/>
      <c r="AE626" s="2"/>
      <c r="AF626" s="2"/>
      <c r="AG626" s="2"/>
      <c r="AH626" s="2"/>
      <c r="AI626" s="2"/>
    </row>
    <row r="627" spans="12:35" x14ac:dyDescent="0.2"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5"/>
      <c r="Y627" s="2"/>
      <c r="AA627" s="2"/>
      <c r="AB627" s="2"/>
      <c r="AC627" s="2"/>
      <c r="AD627" s="2"/>
      <c r="AE627" s="2"/>
      <c r="AF627" s="2"/>
      <c r="AG627" s="2"/>
      <c r="AH627" s="2"/>
      <c r="AI627" s="2"/>
    </row>
    <row r="628" spans="12:35" x14ac:dyDescent="0.2"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5"/>
      <c r="Y628" s="2"/>
      <c r="AA628" s="2"/>
      <c r="AB628" s="2"/>
      <c r="AC628" s="2"/>
      <c r="AD628" s="2"/>
      <c r="AE628" s="2"/>
      <c r="AF628" s="2"/>
      <c r="AG628" s="2"/>
      <c r="AH628" s="2"/>
      <c r="AI628" s="2"/>
    </row>
    <row r="629" spans="12:35" x14ac:dyDescent="0.2"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5"/>
      <c r="Y629" s="2"/>
      <c r="AA629" s="2"/>
      <c r="AB629" s="2"/>
      <c r="AC629" s="2"/>
      <c r="AD629" s="2"/>
      <c r="AE629" s="2"/>
      <c r="AF629" s="2"/>
      <c r="AG629" s="2"/>
      <c r="AH629" s="2"/>
      <c r="AI629" s="2"/>
    </row>
    <row r="630" spans="12:35" x14ac:dyDescent="0.2"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5"/>
      <c r="Y630" s="2"/>
      <c r="AA630" s="2"/>
      <c r="AB630" s="2"/>
      <c r="AC630" s="2"/>
      <c r="AD630" s="2"/>
      <c r="AE630" s="2"/>
      <c r="AF630" s="2"/>
      <c r="AG630" s="2"/>
      <c r="AH630" s="2"/>
      <c r="AI630" s="2"/>
    </row>
    <row r="631" spans="12:35" x14ac:dyDescent="0.2"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5"/>
      <c r="Y631" s="2"/>
      <c r="AA631" s="2"/>
      <c r="AB631" s="2"/>
      <c r="AC631" s="2"/>
      <c r="AD631" s="2"/>
      <c r="AE631" s="2"/>
      <c r="AF631" s="2"/>
      <c r="AG631" s="2"/>
      <c r="AH631" s="2"/>
      <c r="AI631" s="2"/>
    </row>
    <row r="632" spans="12:35" x14ac:dyDescent="0.2"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5"/>
      <c r="Y632" s="2"/>
      <c r="AA632" s="2"/>
      <c r="AB632" s="2"/>
      <c r="AC632" s="2"/>
      <c r="AD632" s="2"/>
      <c r="AE632" s="2"/>
      <c r="AF632" s="2"/>
      <c r="AG632" s="2"/>
      <c r="AH632" s="2"/>
      <c r="AI632" s="2"/>
    </row>
    <row r="633" spans="12:35" x14ac:dyDescent="0.2"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5"/>
      <c r="Y633" s="2"/>
      <c r="AA633" s="2"/>
      <c r="AB633" s="2"/>
      <c r="AC633" s="2"/>
      <c r="AD633" s="2"/>
      <c r="AE633" s="2"/>
      <c r="AF633" s="2"/>
      <c r="AG633" s="2"/>
      <c r="AH633" s="2"/>
      <c r="AI633" s="2"/>
    </row>
    <row r="634" spans="12:35" x14ac:dyDescent="0.2"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5"/>
      <c r="Y634" s="2"/>
      <c r="AA634" s="2"/>
      <c r="AB634" s="2"/>
      <c r="AC634" s="2"/>
      <c r="AD634" s="2"/>
      <c r="AE634" s="2"/>
      <c r="AF634" s="2"/>
      <c r="AG634" s="2"/>
      <c r="AH634" s="2"/>
      <c r="AI634" s="2"/>
    </row>
    <row r="635" spans="12:35" x14ac:dyDescent="0.2"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5"/>
      <c r="Y635" s="2"/>
      <c r="AA635" s="2"/>
      <c r="AB635" s="2"/>
      <c r="AC635" s="2"/>
      <c r="AD635" s="2"/>
      <c r="AE635" s="2"/>
      <c r="AF635" s="2"/>
      <c r="AG635" s="2"/>
      <c r="AH635" s="2"/>
      <c r="AI635" s="2"/>
    </row>
    <row r="636" spans="12:35" x14ac:dyDescent="0.2"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5"/>
      <c r="Y636" s="2"/>
      <c r="AA636" s="2"/>
      <c r="AB636" s="2"/>
      <c r="AC636" s="2"/>
      <c r="AD636" s="2"/>
      <c r="AE636" s="2"/>
      <c r="AF636" s="2"/>
      <c r="AG636" s="2"/>
      <c r="AH636" s="2"/>
      <c r="AI636" s="2"/>
    </row>
    <row r="637" spans="12:35" x14ac:dyDescent="0.2"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5"/>
      <c r="Y637" s="2"/>
      <c r="AA637" s="2"/>
      <c r="AB637" s="2"/>
      <c r="AC637" s="2"/>
      <c r="AD637" s="2"/>
      <c r="AE637" s="2"/>
      <c r="AF637" s="2"/>
      <c r="AG637" s="2"/>
      <c r="AH637" s="2"/>
      <c r="AI637" s="2"/>
    </row>
    <row r="638" spans="12:35" x14ac:dyDescent="0.2"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5"/>
      <c r="Y638" s="2"/>
      <c r="AA638" s="2"/>
      <c r="AB638" s="2"/>
      <c r="AC638" s="2"/>
      <c r="AD638" s="2"/>
      <c r="AE638" s="2"/>
      <c r="AF638" s="2"/>
      <c r="AG638" s="2"/>
      <c r="AH638" s="2"/>
      <c r="AI638" s="2"/>
    </row>
    <row r="639" spans="12:35" x14ac:dyDescent="0.2"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5"/>
      <c r="Y639" s="2"/>
      <c r="AA639" s="2"/>
      <c r="AB639" s="2"/>
      <c r="AC639" s="2"/>
      <c r="AD639" s="2"/>
      <c r="AE639" s="2"/>
      <c r="AF639" s="2"/>
      <c r="AG639" s="2"/>
      <c r="AH639" s="2"/>
      <c r="AI639" s="2"/>
    </row>
    <row r="640" spans="12:35" x14ac:dyDescent="0.2"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5"/>
      <c r="Y640" s="2"/>
      <c r="AA640" s="2"/>
      <c r="AB640" s="2"/>
      <c r="AC640" s="2"/>
      <c r="AD640" s="2"/>
      <c r="AE640" s="2"/>
      <c r="AF640" s="2"/>
      <c r="AG640" s="2"/>
      <c r="AH640" s="2"/>
      <c r="AI640" s="2"/>
    </row>
    <row r="641" spans="12:35" x14ac:dyDescent="0.2"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5"/>
      <c r="Y641" s="2"/>
      <c r="AA641" s="2"/>
      <c r="AB641" s="2"/>
      <c r="AC641" s="2"/>
      <c r="AD641" s="2"/>
      <c r="AE641" s="2"/>
      <c r="AF641" s="2"/>
      <c r="AG641" s="2"/>
      <c r="AH641" s="2"/>
      <c r="AI641" s="2"/>
    </row>
    <row r="642" spans="12:35" x14ac:dyDescent="0.2"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5"/>
      <c r="Y642" s="2"/>
      <c r="AA642" s="2"/>
      <c r="AB642" s="2"/>
      <c r="AC642" s="2"/>
      <c r="AD642" s="2"/>
      <c r="AE642" s="2"/>
      <c r="AF642" s="2"/>
      <c r="AG642" s="2"/>
      <c r="AH642" s="2"/>
      <c r="AI642" s="2"/>
    </row>
    <row r="643" spans="12:35" x14ac:dyDescent="0.2"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5"/>
      <c r="Y643" s="2"/>
      <c r="AA643" s="2"/>
      <c r="AB643" s="2"/>
      <c r="AC643" s="2"/>
      <c r="AD643" s="2"/>
      <c r="AE643" s="2"/>
      <c r="AF643" s="2"/>
      <c r="AG643" s="2"/>
      <c r="AH643" s="2"/>
      <c r="AI643" s="2"/>
    </row>
    <row r="644" spans="12:35" x14ac:dyDescent="0.2"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5"/>
      <c r="Y644" s="2"/>
      <c r="AA644" s="2"/>
      <c r="AB644" s="2"/>
      <c r="AC644" s="2"/>
      <c r="AD644" s="2"/>
      <c r="AE644" s="2"/>
      <c r="AF644" s="2"/>
      <c r="AG644" s="2"/>
      <c r="AH644" s="2"/>
      <c r="AI644" s="2"/>
    </row>
    <row r="645" spans="12:35" x14ac:dyDescent="0.2"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5"/>
      <c r="Y645" s="2"/>
      <c r="AA645" s="2"/>
      <c r="AB645" s="2"/>
      <c r="AC645" s="2"/>
      <c r="AD645" s="2"/>
      <c r="AE645" s="2"/>
      <c r="AF645" s="2"/>
      <c r="AG645" s="2"/>
      <c r="AH645" s="2"/>
      <c r="AI645" s="2"/>
    </row>
    <row r="646" spans="12:35" x14ac:dyDescent="0.2"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5"/>
      <c r="Y646" s="2"/>
      <c r="AA646" s="2"/>
      <c r="AB646" s="2"/>
      <c r="AC646" s="2"/>
      <c r="AD646" s="2"/>
      <c r="AE646" s="2"/>
      <c r="AF646" s="2"/>
      <c r="AG646" s="2"/>
      <c r="AH646" s="2"/>
      <c r="AI646" s="2"/>
    </row>
    <row r="647" spans="12:35" x14ac:dyDescent="0.2"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5"/>
      <c r="Y647" s="2"/>
      <c r="AA647" s="2"/>
      <c r="AB647" s="2"/>
      <c r="AC647" s="2"/>
      <c r="AD647" s="2"/>
      <c r="AE647" s="2"/>
      <c r="AF647" s="2"/>
      <c r="AG647" s="2"/>
      <c r="AH647" s="2"/>
      <c r="AI647" s="2"/>
    </row>
    <row r="648" spans="12:35" x14ac:dyDescent="0.2"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5"/>
      <c r="Y648" s="2"/>
      <c r="AA648" s="2"/>
      <c r="AB648" s="2"/>
      <c r="AC648" s="2"/>
      <c r="AD648" s="2"/>
      <c r="AE648" s="2"/>
      <c r="AF648" s="2"/>
      <c r="AG648" s="2"/>
      <c r="AH648" s="2"/>
      <c r="AI648" s="2"/>
    </row>
    <row r="649" spans="12:35" x14ac:dyDescent="0.2"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5"/>
      <c r="Y649" s="2"/>
      <c r="AA649" s="2"/>
      <c r="AB649" s="2"/>
      <c r="AC649" s="2"/>
      <c r="AD649" s="2"/>
      <c r="AE649" s="2"/>
      <c r="AF649" s="2"/>
      <c r="AG649" s="2"/>
      <c r="AH649" s="2"/>
      <c r="AI649" s="2"/>
    </row>
    <row r="650" spans="12:35" x14ac:dyDescent="0.2"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5"/>
      <c r="Y650" s="2"/>
      <c r="AA650" s="2"/>
      <c r="AB650" s="2"/>
      <c r="AC650" s="2"/>
      <c r="AD650" s="2"/>
      <c r="AE650" s="2"/>
      <c r="AF650" s="2"/>
      <c r="AG650" s="2"/>
      <c r="AH650" s="2"/>
      <c r="AI650" s="2"/>
    </row>
    <row r="651" spans="12:35" x14ac:dyDescent="0.2"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5"/>
      <c r="Y651" s="2"/>
      <c r="AA651" s="2"/>
      <c r="AB651" s="2"/>
      <c r="AC651" s="2"/>
      <c r="AD651" s="2"/>
      <c r="AE651" s="2"/>
      <c r="AF651" s="2"/>
      <c r="AG651" s="2"/>
      <c r="AH651" s="2"/>
      <c r="AI651" s="2"/>
    </row>
    <row r="652" spans="12:35" x14ac:dyDescent="0.2"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5"/>
      <c r="Y652" s="2"/>
      <c r="AA652" s="2"/>
      <c r="AB652" s="2"/>
      <c r="AC652" s="2"/>
      <c r="AD652" s="2"/>
      <c r="AE652" s="2"/>
      <c r="AF652" s="2"/>
      <c r="AG652" s="2"/>
      <c r="AH652" s="2"/>
      <c r="AI652" s="2"/>
    </row>
    <row r="653" spans="12:35" x14ac:dyDescent="0.2"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5"/>
      <c r="Y653" s="2"/>
      <c r="AA653" s="2"/>
      <c r="AB653" s="2"/>
      <c r="AC653" s="2"/>
      <c r="AD653" s="2"/>
      <c r="AE653" s="2"/>
      <c r="AF653" s="2"/>
      <c r="AG653" s="2"/>
      <c r="AH653" s="2"/>
      <c r="AI653" s="2"/>
    </row>
    <row r="654" spans="12:35" x14ac:dyDescent="0.2"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5"/>
      <c r="Y654" s="2"/>
      <c r="AA654" s="2"/>
      <c r="AB654" s="2"/>
      <c r="AC654" s="2"/>
      <c r="AD654" s="2"/>
      <c r="AE654" s="2"/>
      <c r="AF654" s="2"/>
      <c r="AG654" s="2"/>
      <c r="AH654" s="2"/>
      <c r="AI654" s="2"/>
    </row>
    <row r="655" spans="12:35" x14ac:dyDescent="0.2"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5"/>
      <c r="Y655" s="2"/>
      <c r="AA655" s="2"/>
      <c r="AB655" s="2"/>
      <c r="AC655" s="2"/>
      <c r="AD655" s="2"/>
      <c r="AE655" s="2"/>
      <c r="AF655" s="2"/>
      <c r="AG655" s="2"/>
      <c r="AH655" s="2"/>
      <c r="AI655" s="2"/>
    </row>
    <row r="656" spans="12:35" x14ac:dyDescent="0.2"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5"/>
      <c r="Y656" s="2"/>
      <c r="AA656" s="2"/>
      <c r="AB656" s="2"/>
      <c r="AC656" s="2"/>
      <c r="AD656" s="2"/>
      <c r="AE656" s="2"/>
      <c r="AF656" s="2"/>
      <c r="AG656" s="2"/>
      <c r="AH656" s="2"/>
      <c r="AI656" s="2"/>
    </row>
    <row r="657" spans="12:35" x14ac:dyDescent="0.2"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5"/>
      <c r="Y657" s="2"/>
      <c r="AA657" s="2"/>
      <c r="AB657" s="2"/>
      <c r="AC657" s="2"/>
      <c r="AD657" s="2"/>
      <c r="AE657" s="2"/>
      <c r="AF657" s="2"/>
      <c r="AG657" s="2"/>
      <c r="AH657" s="2"/>
      <c r="AI657" s="2"/>
    </row>
    <row r="658" spans="12:35" x14ac:dyDescent="0.2"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5"/>
      <c r="Y658" s="2"/>
      <c r="AA658" s="2"/>
      <c r="AB658" s="2"/>
      <c r="AC658" s="2"/>
      <c r="AD658" s="2"/>
      <c r="AE658" s="2"/>
      <c r="AF658" s="2"/>
      <c r="AG658" s="2"/>
      <c r="AH658" s="2"/>
      <c r="AI658" s="2"/>
    </row>
    <row r="659" spans="12:35" x14ac:dyDescent="0.2"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5"/>
      <c r="Y659" s="2"/>
      <c r="AA659" s="2"/>
      <c r="AB659" s="2"/>
      <c r="AC659" s="2"/>
      <c r="AD659" s="2"/>
      <c r="AE659" s="2"/>
      <c r="AF659" s="2"/>
      <c r="AG659" s="2"/>
      <c r="AH659" s="2"/>
      <c r="AI659" s="2"/>
    </row>
    <row r="660" spans="12:35" x14ac:dyDescent="0.2"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5"/>
      <c r="Y660" s="2"/>
      <c r="AA660" s="2"/>
      <c r="AB660" s="2"/>
      <c r="AC660" s="2"/>
      <c r="AD660" s="2"/>
      <c r="AE660" s="2"/>
      <c r="AF660" s="2"/>
      <c r="AG660" s="2"/>
      <c r="AH660" s="2"/>
      <c r="AI660" s="2"/>
    </row>
    <row r="661" spans="12:35" x14ac:dyDescent="0.2"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5"/>
      <c r="Y661" s="2"/>
      <c r="AA661" s="2"/>
      <c r="AB661" s="2"/>
      <c r="AC661" s="2"/>
      <c r="AD661" s="2"/>
      <c r="AE661" s="2"/>
      <c r="AF661" s="2"/>
      <c r="AG661" s="2"/>
      <c r="AH661" s="2"/>
      <c r="AI661" s="2"/>
    </row>
    <row r="662" spans="12:35" x14ac:dyDescent="0.2"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5"/>
      <c r="Y662" s="2"/>
      <c r="AA662" s="2"/>
      <c r="AB662" s="2"/>
      <c r="AC662" s="2"/>
      <c r="AD662" s="2"/>
      <c r="AE662" s="2"/>
      <c r="AF662" s="2"/>
      <c r="AG662" s="2"/>
      <c r="AH662" s="2"/>
      <c r="AI662" s="2"/>
    </row>
    <row r="663" spans="12:35" x14ac:dyDescent="0.2"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5"/>
      <c r="Y663" s="2"/>
      <c r="AA663" s="2"/>
      <c r="AB663" s="2"/>
      <c r="AC663" s="2"/>
      <c r="AD663" s="2"/>
      <c r="AE663" s="2"/>
      <c r="AF663" s="2"/>
      <c r="AG663" s="2"/>
      <c r="AH663" s="2"/>
      <c r="AI663" s="2"/>
    </row>
    <row r="664" spans="12:35" x14ac:dyDescent="0.2"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5"/>
      <c r="Y664" s="2"/>
      <c r="AA664" s="2"/>
      <c r="AB664" s="2"/>
      <c r="AC664" s="2"/>
      <c r="AD664" s="2"/>
      <c r="AE664" s="2"/>
      <c r="AF664" s="2"/>
      <c r="AG664" s="2"/>
      <c r="AH664" s="2"/>
      <c r="AI664" s="2"/>
    </row>
    <row r="665" spans="12:35" x14ac:dyDescent="0.2"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5"/>
      <c r="Y665" s="2"/>
      <c r="AA665" s="2"/>
      <c r="AB665" s="2"/>
      <c r="AC665" s="2"/>
      <c r="AD665" s="2"/>
      <c r="AE665" s="2"/>
      <c r="AF665" s="2"/>
      <c r="AG665" s="2"/>
      <c r="AH665" s="2"/>
      <c r="AI665" s="2"/>
    </row>
    <row r="666" spans="12:35" x14ac:dyDescent="0.2"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5"/>
      <c r="Y666" s="2"/>
      <c r="AA666" s="2"/>
      <c r="AB666" s="2"/>
      <c r="AC666" s="2"/>
      <c r="AD666" s="2"/>
      <c r="AE666" s="2"/>
      <c r="AF666" s="2"/>
      <c r="AG666" s="2"/>
      <c r="AH666" s="2"/>
      <c r="AI666" s="2"/>
    </row>
    <row r="667" spans="12:35" x14ac:dyDescent="0.2"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5"/>
      <c r="Y667" s="2"/>
      <c r="AA667" s="2"/>
      <c r="AB667" s="2"/>
      <c r="AC667" s="2"/>
      <c r="AD667" s="2"/>
      <c r="AE667" s="2"/>
      <c r="AF667" s="2"/>
      <c r="AG667" s="2"/>
      <c r="AH667" s="2"/>
      <c r="AI667" s="2"/>
    </row>
    <row r="668" spans="12:35" x14ac:dyDescent="0.2"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5"/>
      <c r="Y668" s="2"/>
      <c r="AA668" s="2"/>
      <c r="AB668" s="2"/>
      <c r="AC668" s="2"/>
      <c r="AD668" s="2"/>
      <c r="AE668" s="2"/>
      <c r="AF668" s="2"/>
      <c r="AG668" s="2"/>
      <c r="AH668" s="2"/>
      <c r="AI668" s="2"/>
    </row>
    <row r="669" spans="12:35" x14ac:dyDescent="0.2"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5"/>
      <c r="Y669" s="2"/>
      <c r="AA669" s="2"/>
      <c r="AB669" s="2"/>
      <c r="AC669" s="2"/>
      <c r="AD669" s="2"/>
      <c r="AE669" s="2"/>
      <c r="AF669" s="2"/>
      <c r="AG669" s="2"/>
      <c r="AH669" s="2"/>
      <c r="AI669" s="2"/>
    </row>
    <row r="670" spans="12:35" x14ac:dyDescent="0.2"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5"/>
      <c r="Y670" s="2"/>
      <c r="AA670" s="2"/>
      <c r="AB670" s="2"/>
      <c r="AC670" s="2"/>
      <c r="AD670" s="2"/>
      <c r="AE670" s="2"/>
      <c r="AF670" s="2"/>
      <c r="AG670" s="2"/>
      <c r="AH670" s="2"/>
      <c r="AI670" s="2"/>
    </row>
    <row r="671" spans="12:35" x14ac:dyDescent="0.2"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5"/>
      <c r="Y671" s="2"/>
      <c r="AA671" s="2"/>
      <c r="AB671" s="2"/>
      <c r="AC671" s="2"/>
      <c r="AD671" s="2"/>
      <c r="AE671" s="2"/>
      <c r="AF671" s="2"/>
      <c r="AG671" s="2"/>
      <c r="AH671" s="2"/>
      <c r="AI671" s="2"/>
    </row>
    <row r="672" spans="12:35" x14ac:dyDescent="0.2"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5"/>
      <c r="Y672" s="2"/>
      <c r="AA672" s="2"/>
      <c r="AB672" s="2"/>
      <c r="AC672" s="2"/>
      <c r="AD672" s="2"/>
      <c r="AE672" s="2"/>
      <c r="AF672" s="2"/>
      <c r="AG672" s="2"/>
      <c r="AH672" s="2"/>
      <c r="AI672" s="2"/>
    </row>
    <row r="673" spans="12:35" x14ac:dyDescent="0.2"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5"/>
      <c r="Y673" s="2"/>
      <c r="AA673" s="2"/>
      <c r="AB673" s="2"/>
      <c r="AC673" s="2"/>
      <c r="AD673" s="2"/>
      <c r="AE673" s="2"/>
      <c r="AF673" s="2"/>
      <c r="AG673" s="2"/>
      <c r="AH673" s="2"/>
      <c r="AI673" s="2"/>
    </row>
    <row r="674" spans="12:35" x14ac:dyDescent="0.2"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5"/>
      <c r="Y674" s="2"/>
      <c r="AA674" s="2"/>
      <c r="AB674" s="2"/>
      <c r="AC674" s="2"/>
      <c r="AD674" s="2"/>
      <c r="AE674" s="2"/>
      <c r="AF674" s="2"/>
      <c r="AG674" s="2"/>
      <c r="AH674" s="2"/>
      <c r="AI674" s="2"/>
    </row>
    <row r="675" spans="12:35" x14ac:dyDescent="0.2"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5"/>
      <c r="Y675" s="2"/>
      <c r="AA675" s="2"/>
      <c r="AB675" s="2"/>
      <c r="AC675" s="2"/>
      <c r="AD675" s="2"/>
      <c r="AE675" s="2"/>
      <c r="AF675" s="2"/>
      <c r="AG675" s="2"/>
      <c r="AH675" s="2"/>
      <c r="AI675" s="2"/>
    </row>
    <row r="676" spans="12:35" x14ac:dyDescent="0.2"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5"/>
      <c r="Y676" s="2"/>
      <c r="AA676" s="2"/>
      <c r="AB676" s="2"/>
      <c r="AC676" s="2"/>
      <c r="AD676" s="2"/>
      <c r="AE676" s="2"/>
      <c r="AF676" s="2"/>
      <c r="AG676" s="2"/>
      <c r="AH676" s="2"/>
      <c r="AI676" s="2"/>
    </row>
    <row r="677" spans="12:35" x14ac:dyDescent="0.2"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5"/>
      <c r="Y677" s="2"/>
      <c r="AA677" s="2"/>
      <c r="AB677" s="2"/>
      <c r="AC677" s="2"/>
      <c r="AD677" s="2"/>
      <c r="AE677" s="2"/>
      <c r="AF677" s="2"/>
      <c r="AG677" s="2"/>
      <c r="AH677" s="2"/>
      <c r="AI677" s="2"/>
    </row>
    <row r="678" spans="12:35" x14ac:dyDescent="0.2"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5"/>
      <c r="Y678" s="2"/>
      <c r="AA678" s="2"/>
      <c r="AB678" s="2"/>
      <c r="AC678" s="2"/>
      <c r="AD678" s="2"/>
      <c r="AE678" s="2"/>
      <c r="AF678" s="2"/>
      <c r="AG678" s="2"/>
      <c r="AH678" s="2"/>
      <c r="AI678" s="2"/>
    </row>
    <row r="679" spans="12:35" x14ac:dyDescent="0.2"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5"/>
      <c r="Y679" s="2"/>
      <c r="AA679" s="2"/>
      <c r="AB679" s="2"/>
      <c r="AC679" s="2"/>
      <c r="AD679" s="2"/>
      <c r="AE679" s="2"/>
      <c r="AF679" s="2"/>
      <c r="AG679" s="2"/>
      <c r="AH679" s="2"/>
      <c r="AI679" s="2"/>
    </row>
    <row r="680" spans="12:35" x14ac:dyDescent="0.2"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5"/>
      <c r="Y680" s="2"/>
      <c r="AA680" s="2"/>
      <c r="AB680" s="2"/>
      <c r="AC680" s="2"/>
      <c r="AD680" s="2"/>
      <c r="AE680" s="2"/>
      <c r="AF680" s="2"/>
      <c r="AG680" s="2"/>
      <c r="AH680" s="2"/>
      <c r="AI680" s="2"/>
    </row>
    <row r="681" spans="12:35" x14ac:dyDescent="0.2"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5"/>
      <c r="Y681" s="2"/>
      <c r="AA681" s="2"/>
      <c r="AB681" s="2"/>
      <c r="AC681" s="2"/>
      <c r="AD681" s="2"/>
      <c r="AE681" s="2"/>
      <c r="AF681" s="2"/>
      <c r="AG681" s="2"/>
      <c r="AH681" s="2"/>
      <c r="AI681" s="2"/>
    </row>
    <row r="682" spans="12:35" x14ac:dyDescent="0.2"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5"/>
      <c r="Y682" s="2"/>
      <c r="AA682" s="2"/>
      <c r="AB682" s="2"/>
      <c r="AC682" s="2"/>
      <c r="AD682" s="2"/>
      <c r="AE682" s="2"/>
      <c r="AF682" s="2"/>
      <c r="AG682" s="2"/>
      <c r="AH682" s="2"/>
      <c r="AI682" s="2"/>
    </row>
    <row r="683" spans="12:35" x14ac:dyDescent="0.2"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5"/>
      <c r="Y683" s="2"/>
      <c r="AA683" s="2"/>
      <c r="AB683" s="2"/>
      <c r="AC683" s="2"/>
      <c r="AD683" s="2"/>
      <c r="AE683" s="2"/>
      <c r="AF683" s="2"/>
      <c r="AG683" s="2"/>
      <c r="AH683" s="2"/>
      <c r="AI683" s="2"/>
    </row>
    <row r="684" spans="12:35" x14ac:dyDescent="0.2"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5"/>
      <c r="Y684" s="2"/>
      <c r="AA684" s="2"/>
      <c r="AB684" s="2"/>
      <c r="AC684" s="2"/>
      <c r="AD684" s="2"/>
      <c r="AE684" s="2"/>
      <c r="AF684" s="2"/>
      <c r="AG684" s="2"/>
      <c r="AH684" s="2"/>
      <c r="AI684" s="2"/>
    </row>
    <row r="685" spans="12:35" x14ac:dyDescent="0.2"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5"/>
      <c r="Y685" s="2"/>
      <c r="AA685" s="2"/>
      <c r="AB685" s="2"/>
      <c r="AC685" s="2"/>
      <c r="AD685" s="2"/>
      <c r="AE685" s="2"/>
      <c r="AF685" s="2"/>
      <c r="AG685" s="2"/>
      <c r="AH685" s="2"/>
      <c r="AI685" s="2"/>
    </row>
    <row r="686" spans="12:35" x14ac:dyDescent="0.2"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5"/>
      <c r="Y686" s="2"/>
      <c r="AA686" s="2"/>
      <c r="AB686" s="2"/>
      <c r="AC686" s="2"/>
      <c r="AD686" s="2"/>
      <c r="AE686" s="2"/>
      <c r="AF686" s="2"/>
      <c r="AG686" s="2"/>
      <c r="AH686" s="2"/>
      <c r="AI686" s="2"/>
    </row>
    <row r="687" spans="12:35" x14ac:dyDescent="0.2"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5"/>
      <c r="Y687" s="2"/>
      <c r="AA687" s="2"/>
      <c r="AB687" s="2"/>
      <c r="AC687" s="2"/>
      <c r="AD687" s="2"/>
      <c r="AE687" s="2"/>
      <c r="AF687" s="2"/>
      <c r="AG687" s="2"/>
      <c r="AH687" s="2"/>
      <c r="AI687" s="2"/>
    </row>
    <row r="688" spans="12:35" x14ac:dyDescent="0.2"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5"/>
      <c r="Y688" s="2"/>
      <c r="AA688" s="2"/>
      <c r="AB688" s="2"/>
      <c r="AC688" s="2"/>
      <c r="AD688" s="2"/>
      <c r="AE688" s="2"/>
      <c r="AF688" s="2"/>
      <c r="AG688" s="2"/>
      <c r="AH688" s="2"/>
      <c r="AI688" s="2"/>
    </row>
    <row r="689" spans="12:35" x14ac:dyDescent="0.2"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5"/>
      <c r="Y689" s="2"/>
      <c r="AA689" s="2"/>
      <c r="AB689" s="2"/>
      <c r="AC689" s="2"/>
      <c r="AD689" s="2"/>
      <c r="AE689" s="2"/>
      <c r="AF689" s="2"/>
      <c r="AG689" s="2"/>
      <c r="AH689" s="2"/>
      <c r="AI689" s="2"/>
    </row>
    <row r="690" spans="12:35" x14ac:dyDescent="0.2"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5"/>
      <c r="Y690" s="2"/>
      <c r="AA690" s="2"/>
      <c r="AB690" s="2"/>
      <c r="AC690" s="2"/>
      <c r="AD690" s="2"/>
      <c r="AE690" s="2"/>
      <c r="AF690" s="2"/>
      <c r="AG690" s="2"/>
      <c r="AH690" s="2"/>
      <c r="AI690" s="2"/>
    </row>
    <row r="691" spans="12:35" x14ac:dyDescent="0.2"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5"/>
      <c r="Y691" s="2"/>
      <c r="AA691" s="2"/>
      <c r="AB691" s="2"/>
      <c r="AC691" s="2"/>
      <c r="AD691" s="2"/>
      <c r="AE691" s="2"/>
      <c r="AF691" s="2"/>
      <c r="AG691" s="2"/>
      <c r="AH691" s="2"/>
      <c r="AI691" s="2"/>
    </row>
    <row r="692" spans="12:35" x14ac:dyDescent="0.2"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5"/>
      <c r="Y692" s="2"/>
      <c r="AA692" s="2"/>
      <c r="AB692" s="2"/>
      <c r="AC692" s="2"/>
      <c r="AD692" s="2"/>
      <c r="AE692" s="2"/>
      <c r="AF692" s="2"/>
      <c r="AG692" s="2"/>
      <c r="AH692" s="2"/>
      <c r="AI692" s="2"/>
    </row>
    <row r="693" spans="12:35" x14ac:dyDescent="0.2"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5"/>
      <c r="Y693" s="2"/>
      <c r="AA693" s="2"/>
      <c r="AB693" s="2"/>
      <c r="AC693" s="2"/>
      <c r="AD693" s="2"/>
      <c r="AE693" s="2"/>
      <c r="AF693" s="2"/>
      <c r="AG693" s="2"/>
      <c r="AH693" s="2"/>
      <c r="AI693" s="2"/>
    </row>
    <row r="694" spans="12:35" x14ac:dyDescent="0.2"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5"/>
      <c r="Y694" s="2"/>
      <c r="AA694" s="2"/>
      <c r="AB694" s="2"/>
      <c r="AC694" s="2"/>
      <c r="AD694" s="2"/>
      <c r="AE694" s="2"/>
      <c r="AF694" s="2"/>
      <c r="AG694" s="2"/>
      <c r="AH694" s="2"/>
      <c r="AI694" s="2"/>
    </row>
    <row r="695" spans="12:35" x14ac:dyDescent="0.2"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5"/>
      <c r="Y695" s="2"/>
      <c r="AA695" s="2"/>
      <c r="AB695" s="2"/>
      <c r="AC695" s="2"/>
      <c r="AD695" s="2"/>
      <c r="AE695" s="2"/>
      <c r="AF695" s="2"/>
      <c r="AG695" s="2"/>
      <c r="AH695" s="2"/>
      <c r="AI695" s="2"/>
    </row>
    <row r="696" spans="12:35" x14ac:dyDescent="0.2"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5"/>
      <c r="Y696" s="2"/>
      <c r="AA696" s="2"/>
      <c r="AB696" s="2"/>
      <c r="AC696" s="2"/>
      <c r="AD696" s="2"/>
      <c r="AE696" s="2"/>
      <c r="AF696" s="2"/>
      <c r="AG696" s="2"/>
      <c r="AH696" s="2"/>
      <c r="AI696" s="2"/>
    </row>
    <row r="697" spans="12:35" x14ac:dyDescent="0.2"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5"/>
      <c r="Y697" s="2"/>
      <c r="AA697" s="2"/>
      <c r="AB697" s="2"/>
      <c r="AC697" s="2"/>
      <c r="AD697" s="2"/>
      <c r="AE697" s="2"/>
      <c r="AF697" s="2"/>
      <c r="AG697" s="2"/>
      <c r="AH697" s="2"/>
      <c r="AI697" s="2"/>
    </row>
    <row r="698" spans="12:35" x14ac:dyDescent="0.2"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5"/>
      <c r="Y698" s="2"/>
      <c r="AA698" s="2"/>
      <c r="AB698" s="2"/>
      <c r="AC698" s="2"/>
      <c r="AD698" s="2"/>
      <c r="AE698" s="2"/>
      <c r="AF698" s="2"/>
      <c r="AG698" s="2"/>
      <c r="AH698" s="2"/>
      <c r="AI698" s="2"/>
    </row>
    <row r="699" spans="12:35" x14ac:dyDescent="0.2"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5"/>
      <c r="Y699" s="2"/>
      <c r="AA699" s="2"/>
      <c r="AB699" s="2"/>
      <c r="AC699" s="2"/>
      <c r="AD699" s="2"/>
      <c r="AE699" s="2"/>
      <c r="AF699" s="2"/>
      <c r="AG699" s="2"/>
      <c r="AH699" s="2"/>
      <c r="AI699" s="2"/>
    </row>
    <row r="700" spans="12:35" x14ac:dyDescent="0.2"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5"/>
      <c r="Y700" s="2"/>
      <c r="AA700" s="2"/>
      <c r="AB700" s="2"/>
      <c r="AC700" s="2"/>
      <c r="AD700" s="2"/>
      <c r="AE700" s="2"/>
      <c r="AF700" s="2"/>
      <c r="AG700" s="2"/>
      <c r="AH700" s="2"/>
      <c r="AI700" s="2"/>
    </row>
    <row r="701" spans="12:35" x14ac:dyDescent="0.2"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5"/>
      <c r="Y701" s="2"/>
      <c r="AA701" s="2"/>
      <c r="AB701" s="2"/>
      <c r="AC701" s="2"/>
      <c r="AD701" s="2"/>
      <c r="AE701" s="2"/>
      <c r="AF701" s="2"/>
      <c r="AG701" s="2"/>
      <c r="AH701" s="2"/>
      <c r="AI701" s="2"/>
    </row>
    <row r="702" spans="12:35" x14ac:dyDescent="0.2"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5"/>
      <c r="Y702" s="2"/>
      <c r="AA702" s="2"/>
      <c r="AB702" s="2"/>
      <c r="AC702" s="2"/>
      <c r="AD702" s="2"/>
      <c r="AE702" s="2"/>
      <c r="AF702" s="2"/>
      <c r="AG702" s="2"/>
      <c r="AH702" s="2"/>
      <c r="AI702" s="2"/>
    </row>
    <row r="703" spans="12:35" x14ac:dyDescent="0.2"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5"/>
      <c r="Y703" s="2"/>
      <c r="AA703" s="2"/>
      <c r="AB703" s="2"/>
      <c r="AC703" s="2"/>
      <c r="AD703" s="2"/>
      <c r="AE703" s="2"/>
      <c r="AF703" s="2"/>
      <c r="AG703" s="2"/>
      <c r="AH703" s="2"/>
      <c r="AI703" s="2"/>
    </row>
    <row r="704" spans="12:35" x14ac:dyDescent="0.2"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5"/>
      <c r="Y704" s="2"/>
      <c r="AA704" s="2"/>
      <c r="AB704" s="2"/>
      <c r="AC704" s="2"/>
      <c r="AD704" s="2"/>
      <c r="AE704" s="2"/>
      <c r="AF704" s="2"/>
      <c r="AG704" s="2"/>
      <c r="AH704" s="2"/>
      <c r="AI704" s="2"/>
    </row>
    <row r="705" spans="12:35" x14ac:dyDescent="0.2"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5"/>
      <c r="Y705" s="2"/>
      <c r="AA705" s="2"/>
      <c r="AB705" s="2"/>
      <c r="AC705" s="2"/>
      <c r="AD705" s="2"/>
      <c r="AE705" s="2"/>
      <c r="AF705" s="2"/>
      <c r="AG705" s="2"/>
      <c r="AH705" s="2"/>
      <c r="AI705" s="2"/>
    </row>
    <row r="706" spans="12:35" x14ac:dyDescent="0.2"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5"/>
      <c r="Y706" s="2"/>
      <c r="AA706" s="2"/>
      <c r="AB706" s="2"/>
      <c r="AC706" s="2"/>
      <c r="AD706" s="2"/>
      <c r="AE706" s="2"/>
      <c r="AF706" s="2"/>
      <c r="AG706" s="2"/>
      <c r="AH706" s="2"/>
      <c r="AI706" s="2"/>
    </row>
    <row r="707" spans="12:35" x14ac:dyDescent="0.2"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5"/>
      <c r="Y707" s="2"/>
      <c r="AA707" s="2"/>
      <c r="AB707" s="2"/>
      <c r="AC707" s="2"/>
      <c r="AD707" s="2"/>
      <c r="AE707" s="2"/>
      <c r="AF707" s="2"/>
      <c r="AG707" s="2"/>
      <c r="AH707" s="2"/>
      <c r="AI707" s="2"/>
    </row>
    <row r="708" spans="12:35" x14ac:dyDescent="0.2"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5"/>
      <c r="Y708" s="2"/>
      <c r="AA708" s="2"/>
      <c r="AB708" s="2"/>
      <c r="AC708" s="2"/>
      <c r="AD708" s="2"/>
      <c r="AE708" s="2"/>
      <c r="AF708" s="2"/>
      <c r="AG708" s="2"/>
      <c r="AH708" s="2"/>
      <c r="AI708" s="2"/>
    </row>
    <row r="709" spans="12:35" x14ac:dyDescent="0.2"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5"/>
      <c r="Y709" s="2"/>
      <c r="AA709" s="2"/>
      <c r="AB709" s="2"/>
      <c r="AC709" s="2"/>
      <c r="AD709" s="2"/>
      <c r="AE709" s="2"/>
      <c r="AF709" s="2"/>
      <c r="AG709" s="2"/>
      <c r="AH709" s="2"/>
      <c r="AI709" s="2"/>
    </row>
    <row r="710" spans="12:35" x14ac:dyDescent="0.2"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5"/>
      <c r="Y710" s="2"/>
      <c r="AA710" s="2"/>
      <c r="AB710" s="2"/>
      <c r="AC710" s="2"/>
      <c r="AD710" s="2"/>
      <c r="AE710" s="2"/>
      <c r="AF710" s="2"/>
      <c r="AG710" s="2"/>
      <c r="AH710" s="2"/>
      <c r="AI710" s="2"/>
    </row>
    <row r="711" spans="12:35" x14ac:dyDescent="0.2"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5"/>
      <c r="Y711" s="2"/>
      <c r="AA711" s="2"/>
      <c r="AB711" s="2"/>
      <c r="AC711" s="2"/>
      <c r="AD711" s="2"/>
      <c r="AE711" s="2"/>
      <c r="AF711" s="2"/>
      <c r="AG711" s="2"/>
      <c r="AH711" s="2"/>
      <c r="AI711" s="2"/>
    </row>
    <row r="712" spans="12:35" x14ac:dyDescent="0.2"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5"/>
      <c r="Y712" s="2"/>
      <c r="AA712" s="2"/>
      <c r="AB712" s="2"/>
      <c r="AC712" s="2"/>
      <c r="AD712" s="2"/>
      <c r="AE712" s="2"/>
      <c r="AF712" s="2"/>
      <c r="AG712" s="2"/>
      <c r="AH712" s="2"/>
      <c r="AI712" s="2"/>
    </row>
    <row r="713" spans="12:35" x14ac:dyDescent="0.2"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5"/>
      <c r="Y713" s="2"/>
      <c r="AA713" s="2"/>
      <c r="AB713" s="2"/>
      <c r="AC713" s="2"/>
      <c r="AD713" s="2"/>
      <c r="AE713" s="2"/>
      <c r="AF713" s="2"/>
      <c r="AG713" s="2"/>
      <c r="AH713" s="2"/>
      <c r="AI713" s="2"/>
    </row>
    <row r="714" spans="12:35" x14ac:dyDescent="0.2"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5"/>
      <c r="Y714" s="2"/>
      <c r="AA714" s="2"/>
      <c r="AB714" s="2"/>
      <c r="AC714" s="2"/>
      <c r="AD714" s="2"/>
      <c r="AE714" s="2"/>
      <c r="AF714" s="2"/>
      <c r="AG714" s="2"/>
      <c r="AH714" s="2"/>
      <c r="AI714" s="2"/>
    </row>
    <row r="715" spans="12:35" x14ac:dyDescent="0.2"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5"/>
      <c r="Y715" s="2"/>
      <c r="AA715" s="2"/>
      <c r="AB715" s="2"/>
      <c r="AC715" s="2"/>
      <c r="AD715" s="2"/>
      <c r="AE715" s="2"/>
      <c r="AF715" s="2"/>
      <c r="AG715" s="2"/>
      <c r="AH715" s="2"/>
      <c r="AI715" s="2"/>
    </row>
    <row r="716" spans="12:35" x14ac:dyDescent="0.2"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5"/>
      <c r="Y716" s="2"/>
      <c r="AA716" s="2"/>
      <c r="AB716" s="2"/>
      <c r="AC716" s="2"/>
      <c r="AD716" s="2"/>
      <c r="AE716" s="2"/>
      <c r="AF716" s="2"/>
      <c r="AG716" s="2"/>
      <c r="AH716" s="2"/>
      <c r="AI716" s="2"/>
    </row>
    <row r="717" spans="12:35" x14ac:dyDescent="0.2"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5"/>
      <c r="Y717" s="2"/>
      <c r="AA717" s="2"/>
      <c r="AB717" s="2"/>
      <c r="AC717" s="2"/>
      <c r="AD717" s="2"/>
      <c r="AE717" s="2"/>
      <c r="AF717" s="2"/>
      <c r="AG717" s="2"/>
      <c r="AH717" s="2"/>
      <c r="AI717" s="2"/>
    </row>
    <row r="718" spans="12:35" x14ac:dyDescent="0.2"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5"/>
      <c r="Y718" s="2"/>
      <c r="AA718" s="2"/>
      <c r="AB718" s="2"/>
      <c r="AC718" s="2"/>
      <c r="AD718" s="2"/>
      <c r="AE718" s="2"/>
      <c r="AF718" s="2"/>
      <c r="AG718" s="2"/>
      <c r="AH718" s="2"/>
      <c r="AI718" s="2"/>
    </row>
    <row r="719" spans="12:35" x14ac:dyDescent="0.2"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5"/>
      <c r="Y719" s="2"/>
      <c r="AA719" s="2"/>
      <c r="AB719" s="2"/>
      <c r="AC719" s="2"/>
      <c r="AD719" s="2"/>
      <c r="AE719" s="2"/>
      <c r="AF719" s="2"/>
      <c r="AG719" s="2"/>
      <c r="AH719" s="2"/>
      <c r="AI719" s="2"/>
    </row>
    <row r="720" spans="12:35" x14ac:dyDescent="0.2"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5"/>
      <c r="Y720" s="2"/>
      <c r="AA720" s="2"/>
      <c r="AB720" s="2"/>
      <c r="AC720" s="2"/>
      <c r="AD720" s="2"/>
      <c r="AE720" s="2"/>
      <c r="AF720" s="2"/>
      <c r="AG720" s="2"/>
      <c r="AH720" s="2"/>
      <c r="AI720" s="2"/>
    </row>
    <row r="721" spans="12:35" x14ac:dyDescent="0.2"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5"/>
      <c r="Y721" s="2"/>
      <c r="AA721" s="2"/>
      <c r="AB721" s="2"/>
      <c r="AC721" s="2"/>
      <c r="AD721" s="2"/>
      <c r="AE721" s="2"/>
      <c r="AF721" s="2"/>
      <c r="AG721" s="2"/>
      <c r="AH721" s="2"/>
      <c r="AI721" s="2"/>
    </row>
    <row r="722" spans="12:35" x14ac:dyDescent="0.2"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5"/>
      <c r="Y722" s="2"/>
      <c r="AA722" s="2"/>
      <c r="AB722" s="2"/>
      <c r="AC722" s="2"/>
      <c r="AD722" s="2"/>
      <c r="AE722" s="2"/>
      <c r="AF722" s="2"/>
      <c r="AG722" s="2"/>
      <c r="AH722" s="2"/>
      <c r="AI722" s="2"/>
    </row>
    <row r="723" spans="12:35" x14ac:dyDescent="0.2"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5"/>
      <c r="Y723" s="2"/>
      <c r="AA723" s="2"/>
      <c r="AB723" s="2"/>
      <c r="AC723" s="2"/>
      <c r="AD723" s="2"/>
      <c r="AE723" s="2"/>
      <c r="AF723" s="2"/>
      <c r="AG723" s="2"/>
      <c r="AH723" s="2"/>
      <c r="AI723" s="2"/>
    </row>
    <row r="724" spans="12:35" x14ac:dyDescent="0.2"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5"/>
      <c r="Y724" s="2"/>
      <c r="AA724" s="2"/>
      <c r="AB724" s="2"/>
      <c r="AC724" s="2"/>
      <c r="AD724" s="2"/>
      <c r="AE724" s="2"/>
      <c r="AF724" s="2"/>
      <c r="AG724" s="2"/>
      <c r="AH724" s="2"/>
      <c r="AI724" s="2"/>
    </row>
    <row r="725" spans="12:35" x14ac:dyDescent="0.2"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5"/>
      <c r="Y725" s="2"/>
      <c r="AA725" s="2"/>
      <c r="AB725" s="2"/>
      <c r="AC725" s="2"/>
      <c r="AD725" s="2"/>
      <c r="AE725" s="2"/>
      <c r="AF725" s="2"/>
      <c r="AG725" s="2"/>
      <c r="AH725" s="2"/>
      <c r="AI725" s="2"/>
    </row>
    <row r="726" spans="12:35" x14ac:dyDescent="0.2"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5"/>
      <c r="Y726" s="2"/>
      <c r="AA726" s="2"/>
      <c r="AB726" s="2"/>
      <c r="AC726" s="2"/>
      <c r="AD726" s="2"/>
      <c r="AE726" s="2"/>
      <c r="AF726" s="2"/>
      <c r="AG726" s="2"/>
      <c r="AH726" s="2"/>
      <c r="AI726" s="2"/>
    </row>
    <row r="727" spans="12:35" x14ac:dyDescent="0.2"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5"/>
      <c r="Y727" s="2"/>
      <c r="AA727" s="2"/>
      <c r="AB727" s="2"/>
      <c r="AC727" s="2"/>
      <c r="AD727" s="2"/>
      <c r="AE727" s="2"/>
      <c r="AF727" s="2"/>
      <c r="AG727" s="2"/>
      <c r="AH727" s="2"/>
      <c r="AI727" s="2"/>
    </row>
    <row r="728" spans="12:35" x14ac:dyDescent="0.2"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5"/>
      <c r="Y728" s="2"/>
      <c r="AA728" s="2"/>
      <c r="AB728" s="2"/>
      <c r="AC728" s="2"/>
      <c r="AD728" s="2"/>
      <c r="AE728" s="2"/>
      <c r="AF728" s="2"/>
      <c r="AG728" s="2"/>
      <c r="AH728" s="2"/>
      <c r="AI728" s="2"/>
    </row>
    <row r="729" spans="12:35" x14ac:dyDescent="0.2"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5"/>
      <c r="Y729" s="2"/>
      <c r="AA729" s="2"/>
      <c r="AB729" s="2"/>
      <c r="AC729" s="2"/>
      <c r="AD729" s="2"/>
      <c r="AE729" s="2"/>
      <c r="AF729" s="2"/>
      <c r="AG729" s="2"/>
      <c r="AH729" s="2"/>
      <c r="AI729" s="2"/>
    </row>
    <row r="730" spans="12:35" x14ac:dyDescent="0.2"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5"/>
      <c r="Y730" s="2"/>
      <c r="AA730" s="2"/>
      <c r="AB730" s="2"/>
      <c r="AC730" s="2"/>
      <c r="AD730" s="2"/>
      <c r="AE730" s="2"/>
      <c r="AF730" s="2"/>
      <c r="AG730" s="2"/>
      <c r="AH730" s="2"/>
      <c r="AI730" s="2"/>
    </row>
    <row r="731" spans="12:35" x14ac:dyDescent="0.2"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5"/>
      <c r="Y731" s="2"/>
      <c r="AA731" s="2"/>
      <c r="AB731" s="2"/>
      <c r="AC731" s="2"/>
      <c r="AD731" s="2"/>
      <c r="AE731" s="2"/>
      <c r="AF731" s="2"/>
      <c r="AG731" s="2"/>
      <c r="AH731" s="2"/>
      <c r="AI731" s="2"/>
    </row>
    <row r="732" spans="12:35" x14ac:dyDescent="0.2"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5"/>
      <c r="Y732" s="2"/>
      <c r="AA732" s="2"/>
      <c r="AB732" s="2"/>
      <c r="AC732" s="2"/>
      <c r="AD732" s="2"/>
      <c r="AE732" s="2"/>
      <c r="AF732" s="2"/>
      <c r="AG732" s="2"/>
      <c r="AH732" s="2"/>
      <c r="AI732" s="2"/>
    </row>
    <row r="733" spans="12:35" x14ac:dyDescent="0.2"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5"/>
      <c r="Y733" s="2"/>
      <c r="AA733" s="2"/>
      <c r="AB733" s="2"/>
      <c r="AC733" s="2"/>
      <c r="AD733" s="2"/>
      <c r="AE733" s="2"/>
      <c r="AF733" s="2"/>
      <c r="AG733" s="2"/>
      <c r="AH733" s="2"/>
      <c r="AI733" s="2"/>
    </row>
    <row r="734" spans="12:35" x14ac:dyDescent="0.2"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5"/>
      <c r="Y734" s="2"/>
      <c r="AA734" s="2"/>
      <c r="AB734" s="2"/>
      <c r="AC734" s="2"/>
      <c r="AD734" s="2"/>
      <c r="AE734" s="2"/>
      <c r="AF734" s="2"/>
      <c r="AG734" s="2"/>
      <c r="AH734" s="2"/>
      <c r="AI734" s="2"/>
    </row>
    <row r="735" spans="12:35" x14ac:dyDescent="0.2"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5"/>
      <c r="Y735" s="2"/>
      <c r="AA735" s="2"/>
      <c r="AB735" s="2"/>
      <c r="AC735" s="2"/>
      <c r="AD735" s="2"/>
      <c r="AE735" s="2"/>
      <c r="AF735" s="2"/>
      <c r="AG735" s="2"/>
      <c r="AH735" s="2"/>
      <c r="AI735" s="2"/>
    </row>
    <row r="736" spans="12:35" x14ac:dyDescent="0.2"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5"/>
      <c r="Y736" s="2"/>
      <c r="AA736" s="2"/>
      <c r="AB736" s="2"/>
      <c r="AC736" s="2"/>
      <c r="AD736" s="2"/>
      <c r="AE736" s="2"/>
      <c r="AF736" s="2"/>
      <c r="AG736" s="2"/>
      <c r="AH736" s="2"/>
      <c r="AI736" s="2"/>
    </row>
    <row r="737" spans="12:35" x14ac:dyDescent="0.2"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5"/>
      <c r="Y737" s="2"/>
      <c r="AA737" s="2"/>
      <c r="AB737" s="2"/>
      <c r="AC737" s="2"/>
      <c r="AD737" s="2"/>
      <c r="AE737" s="2"/>
      <c r="AF737" s="2"/>
      <c r="AG737" s="2"/>
      <c r="AH737" s="2"/>
      <c r="AI737" s="2"/>
    </row>
    <row r="738" spans="12:35" x14ac:dyDescent="0.2"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5"/>
      <c r="Y738" s="2"/>
      <c r="AA738" s="2"/>
      <c r="AB738" s="2"/>
      <c r="AC738" s="2"/>
      <c r="AD738" s="2"/>
      <c r="AE738" s="2"/>
      <c r="AF738" s="2"/>
      <c r="AG738" s="2"/>
      <c r="AH738" s="2"/>
      <c r="AI738" s="2"/>
    </row>
    <row r="739" spans="12:35" x14ac:dyDescent="0.2"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5"/>
      <c r="Y739" s="2"/>
      <c r="AA739" s="2"/>
      <c r="AB739" s="2"/>
      <c r="AC739" s="2"/>
      <c r="AD739" s="2"/>
      <c r="AE739" s="2"/>
      <c r="AF739" s="2"/>
      <c r="AG739" s="2"/>
      <c r="AH739" s="2"/>
      <c r="AI739" s="2"/>
    </row>
    <row r="740" spans="12:35" x14ac:dyDescent="0.2"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5"/>
      <c r="Y740" s="2"/>
      <c r="AA740" s="2"/>
      <c r="AB740" s="2"/>
      <c r="AC740" s="2"/>
      <c r="AD740" s="2"/>
      <c r="AE740" s="2"/>
      <c r="AF740" s="2"/>
      <c r="AG740" s="2"/>
      <c r="AH740" s="2"/>
      <c r="AI740" s="2"/>
    </row>
    <row r="741" spans="12:35" x14ac:dyDescent="0.2"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5"/>
      <c r="Y741" s="2"/>
      <c r="AA741" s="2"/>
      <c r="AB741" s="2"/>
      <c r="AC741" s="2"/>
      <c r="AD741" s="2"/>
      <c r="AE741" s="2"/>
      <c r="AF741" s="2"/>
      <c r="AG741" s="2"/>
      <c r="AH741" s="2"/>
      <c r="AI741" s="2"/>
    </row>
    <row r="742" spans="12:35" x14ac:dyDescent="0.2"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5"/>
      <c r="Y742" s="2"/>
      <c r="AA742" s="2"/>
      <c r="AB742" s="2"/>
      <c r="AC742" s="2"/>
      <c r="AD742" s="2"/>
      <c r="AE742" s="2"/>
      <c r="AF742" s="2"/>
      <c r="AG742" s="2"/>
      <c r="AH742" s="2"/>
      <c r="AI742" s="2"/>
    </row>
    <row r="743" spans="12:35" x14ac:dyDescent="0.2"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5"/>
      <c r="Y743" s="2"/>
      <c r="AA743" s="2"/>
      <c r="AB743" s="2"/>
      <c r="AC743" s="2"/>
      <c r="AD743" s="2"/>
      <c r="AE743" s="2"/>
      <c r="AF743" s="2"/>
      <c r="AG743" s="2"/>
      <c r="AH743" s="2"/>
      <c r="AI743" s="2"/>
    </row>
    <row r="744" spans="12:35" x14ac:dyDescent="0.2"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5"/>
      <c r="Y744" s="2"/>
      <c r="AA744" s="2"/>
      <c r="AB744" s="2"/>
      <c r="AC744" s="2"/>
      <c r="AD744" s="2"/>
      <c r="AE744" s="2"/>
      <c r="AF744" s="2"/>
      <c r="AG744" s="2"/>
      <c r="AH744" s="2"/>
      <c r="AI744" s="2"/>
    </row>
    <row r="745" spans="12:35" x14ac:dyDescent="0.2"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5"/>
      <c r="Y745" s="2"/>
      <c r="AA745" s="2"/>
      <c r="AB745" s="2"/>
      <c r="AC745" s="2"/>
      <c r="AD745" s="2"/>
      <c r="AE745" s="2"/>
      <c r="AF745" s="2"/>
      <c r="AG745" s="2"/>
      <c r="AH745" s="2"/>
      <c r="AI745" s="2"/>
    </row>
    <row r="746" spans="12:35" x14ac:dyDescent="0.2"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5"/>
      <c r="Y746" s="2"/>
      <c r="AA746" s="2"/>
      <c r="AB746" s="2"/>
      <c r="AC746" s="2"/>
      <c r="AD746" s="2"/>
      <c r="AE746" s="2"/>
      <c r="AF746" s="2"/>
      <c r="AG746" s="2"/>
      <c r="AH746" s="2"/>
      <c r="AI746" s="2"/>
    </row>
    <row r="747" spans="12:35" x14ac:dyDescent="0.2"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5"/>
      <c r="Y747" s="2"/>
      <c r="AA747" s="2"/>
      <c r="AB747" s="2"/>
      <c r="AC747" s="2"/>
      <c r="AD747" s="2"/>
      <c r="AE747" s="2"/>
      <c r="AF747" s="2"/>
      <c r="AG747" s="2"/>
      <c r="AH747" s="2"/>
      <c r="AI747" s="2"/>
    </row>
    <row r="748" spans="12:35" x14ac:dyDescent="0.2"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5"/>
      <c r="Y748" s="2"/>
      <c r="AA748" s="2"/>
      <c r="AB748" s="2"/>
      <c r="AC748" s="2"/>
      <c r="AD748" s="2"/>
      <c r="AE748" s="2"/>
      <c r="AF748" s="2"/>
      <c r="AG748" s="2"/>
      <c r="AH748" s="2"/>
      <c r="AI748" s="2"/>
    </row>
    <row r="749" spans="12:35" x14ac:dyDescent="0.2"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5"/>
      <c r="Y749" s="2"/>
      <c r="AA749" s="2"/>
      <c r="AB749" s="2"/>
      <c r="AC749" s="2"/>
      <c r="AD749" s="2"/>
      <c r="AE749" s="2"/>
      <c r="AF749" s="2"/>
      <c r="AG749" s="2"/>
      <c r="AH749" s="2"/>
      <c r="AI749" s="2"/>
    </row>
    <row r="750" spans="12:35" x14ac:dyDescent="0.2"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5"/>
      <c r="Y750" s="2"/>
      <c r="AA750" s="2"/>
      <c r="AB750" s="2"/>
      <c r="AC750" s="2"/>
      <c r="AD750" s="2"/>
      <c r="AE750" s="2"/>
      <c r="AF750" s="2"/>
      <c r="AG750" s="2"/>
      <c r="AH750" s="2"/>
      <c r="AI750" s="2"/>
    </row>
    <row r="751" spans="12:35" x14ac:dyDescent="0.2"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5"/>
      <c r="Y751" s="2"/>
      <c r="AA751" s="2"/>
      <c r="AB751" s="2"/>
      <c r="AC751" s="2"/>
      <c r="AD751" s="2"/>
      <c r="AE751" s="2"/>
      <c r="AF751" s="2"/>
      <c r="AG751" s="2"/>
      <c r="AH751" s="2"/>
      <c r="AI751" s="2"/>
    </row>
    <row r="752" spans="12:35" x14ac:dyDescent="0.2"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5"/>
      <c r="Y752" s="2"/>
      <c r="AA752" s="2"/>
      <c r="AB752" s="2"/>
      <c r="AC752" s="2"/>
      <c r="AD752" s="2"/>
      <c r="AE752" s="2"/>
      <c r="AF752" s="2"/>
      <c r="AG752" s="2"/>
      <c r="AH752" s="2"/>
      <c r="AI752" s="2"/>
    </row>
    <row r="753" spans="12:35" x14ac:dyDescent="0.2"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5"/>
      <c r="Y753" s="2"/>
      <c r="AA753" s="2"/>
      <c r="AB753" s="2"/>
      <c r="AC753" s="2"/>
      <c r="AD753" s="2"/>
      <c r="AE753" s="2"/>
      <c r="AF753" s="2"/>
      <c r="AG753" s="2"/>
      <c r="AH753" s="2"/>
      <c r="AI753" s="2"/>
    </row>
    <row r="754" spans="12:35" x14ac:dyDescent="0.2"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5"/>
      <c r="Y754" s="2"/>
      <c r="AA754" s="2"/>
      <c r="AB754" s="2"/>
      <c r="AC754" s="2"/>
      <c r="AD754" s="2"/>
      <c r="AE754" s="2"/>
      <c r="AF754" s="2"/>
      <c r="AG754" s="2"/>
      <c r="AH754" s="2"/>
      <c r="AI754" s="2"/>
    </row>
    <row r="755" spans="12:35" x14ac:dyDescent="0.2"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5"/>
      <c r="Y755" s="2"/>
      <c r="AA755" s="2"/>
      <c r="AB755" s="2"/>
      <c r="AC755" s="2"/>
      <c r="AD755" s="2"/>
      <c r="AE755" s="2"/>
      <c r="AF755" s="2"/>
      <c r="AG755" s="2"/>
      <c r="AH755" s="2"/>
      <c r="AI755" s="2"/>
    </row>
    <row r="756" spans="12:35" x14ac:dyDescent="0.2"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5"/>
      <c r="Y756" s="2"/>
      <c r="AA756" s="2"/>
      <c r="AB756" s="2"/>
      <c r="AC756" s="2"/>
      <c r="AD756" s="2"/>
      <c r="AE756" s="2"/>
      <c r="AF756" s="2"/>
      <c r="AG756" s="2"/>
      <c r="AH756" s="2"/>
      <c r="AI756" s="2"/>
    </row>
    <row r="757" spans="12:35" x14ac:dyDescent="0.2"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5"/>
      <c r="Y757" s="2"/>
      <c r="AA757" s="2"/>
      <c r="AB757" s="2"/>
      <c r="AC757" s="2"/>
      <c r="AD757" s="2"/>
      <c r="AE757" s="2"/>
      <c r="AF757" s="2"/>
      <c r="AG757" s="2"/>
      <c r="AH757" s="2"/>
      <c r="AI757" s="2"/>
    </row>
    <row r="758" spans="12:35" x14ac:dyDescent="0.2"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5"/>
      <c r="Y758" s="2"/>
      <c r="AA758" s="2"/>
      <c r="AB758" s="2"/>
      <c r="AC758" s="2"/>
      <c r="AD758" s="2"/>
      <c r="AE758" s="2"/>
      <c r="AF758" s="2"/>
      <c r="AG758" s="2"/>
      <c r="AH758" s="2"/>
      <c r="AI758" s="2"/>
    </row>
    <row r="759" spans="12:35" x14ac:dyDescent="0.2"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5"/>
      <c r="Y759" s="2"/>
      <c r="AA759" s="2"/>
      <c r="AB759" s="2"/>
      <c r="AC759" s="2"/>
      <c r="AD759" s="2"/>
      <c r="AE759" s="2"/>
      <c r="AF759" s="2"/>
      <c r="AG759" s="2"/>
      <c r="AH759" s="2"/>
      <c r="AI759" s="2"/>
    </row>
    <row r="760" spans="12:35" x14ac:dyDescent="0.2"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5"/>
      <c r="Y760" s="2"/>
      <c r="AA760" s="2"/>
      <c r="AB760" s="2"/>
      <c r="AC760" s="2"/>
      <c r="AD760" s="2"/>
      <c r="AE760" s="2"/>
      <c r="AF760" s="2"/>
      <c r="AG760" s="2"/>
      <c r="AH760" s="2"/>
      <c r="AI760" s="2"/>
    </row>
    <row r="761" spans="12:35" x14ac:dyDescent="0.2"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5"/>
      <c r="Y761" s="2"/>
      <c r="AA761" s="2"/>
      <c r="AB761" s="2"/>
      <c r="AC761" s="2"/>
      <c r="AD761" s="2"/>
      <c r="AE761" s="2"/>
      <c r="AF761" s="2"/>
      <c r="AG761" s="2"/>
      <c r="AH761" s="2"/>
      <c r="AI761" s="2"/>
    </row>
    <row r="762" spans="12:35" x14ac:dyDescent="0.2"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5"/>
      <c r="Y762" s="2"/>
      <c r="AA762" s="2"/>
      <c r="AB762" s="2"/>
      <c r="AC762" s="2"/>
      <c r="AD762" s="2"/>
      <c r="AE762" s="2"/>
      <c r="AF762" s="2"/>
      <c r="AG762" s="2"/>
      <c r="AH762" s="2"/>
      <c r="AI762" s="2"/>
    </row>
    <row r="763" spans="12:35" x14ac:dyDescent="0.2"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5"/>
      <c r="Y763" s="2"/>
      <c r="AA763" s="2"/>
      <c r="AB763" s="2"/>
      <c r="AC763" s="2"/>
      <c r="AD763" s="2"/>
      <c r="AE763" s="2"/>
      <c r="AF763" s="2"/>
      <c r="AG763" s="2"/>
      <c r="AH763" s="2"/>
      <c r="AI763" s="2"/>
    </row>
    <row r="764" spans="12:35" x14ac:dyDescent="0.2"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5"/>
      <c r="Y764" s="2"/>
      <c r="AA764" s="2"/>
      <c r="AB764" s="2"/>
      <c r="AC764" s="2"/>
      <c r="AD764" s="2"/>
      <c r="AE764" s="2"/>
      <c r="AF764" s="2"/>
      <c r="AG764" s="2"/>
      <c r="AH764" s="2"/>
      <c r="AI764" s="2"/>
    </row>
    <row r="765" spans="12:35" x14ac:dyDescent="0.2"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5"/>
      <c r="Y765" s="2"/>
      <c r="AA765" s="2"/>
      <c r="AB765" s="2"/>
      <c r="AC765" s="2"/>
      <c r="AD765" s="2"/>
      <c r="AE765" s="2"/>
      <c r="AF765" s="2"/>
      <c r="AG765" s="2"/>
      <c r="AH765" s="2"/>
      <c r="AI765" s="2"/>
    </row>
    <row r="766" spans="12:35" x14ac:dyDescent="0.2"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5"/>
      <c r="Y766" s="2"/>
      <c r="AA766" s="2"/>
      <c r="AB766" s="2"/>
      <c r="AC766" s="2"/>
      <c r="AD766" s="2"/>
      <c r="AE766" s="2"/>
      <c r="AF766" s="2"/>
      <c r="AG766" s="2"/>
      <c r="AH766" s="2"/>
      <c r="AI766" s="2"/>
    </row>
    <row r="767" spans="12:35" x14ac:dyDescent="0.2"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5"/>
      <c r="Y767" s="2"/>
      <c r="AA767" s="2"/>
      <c r="AB767" s="2"/>
      <c r="AC767" s="2"/>
      <c r="AD767" s="2"/>
      <c r="AE767" s="2"/>
      <c r="AF767" s="2"/>
      <c r="AG767" s="2"/>
      <c r="AH767" s="2"/>
      <c r="AI767" s="2"/>
    </row>
    <row r="768" spans="12:35" x14ac:dyDescent="0.2"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5"/>
      <c r="Y768" s="2"/>
      <c r="AA768" s="2"/>
      <c r="AB768" s="2"/>
      <c r="AC768" s="2"/>
      <c r="AD768" s="2"/>
      <c r="AE768" s="2"/>
      <c r="AF768" s="2"/>
      <c r="AG768" s="2"/>
      <c r="AH768" s="2"/>
      <c r="AI768" s="2"/>
    </row>
    <row r="769" spans="12:35" x14ac:dyDescent="0.2"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5"/>
      <c r="Y769" s="2"/>
      <c r="AA769" s="2"/>
      <c r="AB769" s="2"/>
      <c r="AC769" s="2"/>
      <c r="AD769" s="2"/>
      <c r="AE769" s="2"/>
      <c r="AF769" s="2"/>
      <c r="AG769" s="2"/>
      <c r="AH769" s="2"/>
      <c r="AI769" s="2"/>
    </row>
    <row r="770" spans="12:35" x14ac:dyDescent="0.2"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5"/>
      <c r="Y770" s="2"/>
      <c r="AA770" s="2"/>
      <c r="AB770" s="2"/>
      <c r="AC770" s="2"/>
      <c r="AD770" s="2"/>
      <c r="AE770" s="2"/>
      <c r="AF770" s="2"/>
      <c r="AG770" s="2"/>
      <c r="AH770" s="2"/>
      <c r="AI770" s="2"/>
    </row>
    <row r="771" spans="12:35" x14ac:dyDescent="0.2"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5"/>
      <c r="Y771" s="2"/>
      <c r="AA771" s="2"/>
      <c r="AB771" s="2"/>
      <c r="AC771" s="2"/>
      <c r="AD771" s="2"/>
      <c r="AE771" s="2"/>
      <c r="AF771" s="2"/>
      <c r="AG771" s="2"/>
      <c r="AH771" s="2"/>
      <c r="AI771" s="2"/>
    </row>
    <row r="772" spans="12:35" x14ac:dyDescent="0.2"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5"/>
      <c r="Y772" s="2"/>
      <c r="AA772" s="2"/>
      <c r="AB772" s="2"/>
      <c r="AC772" s="2"/>
      <c r="AD772" s="2"/>
      <c r="AE772" s="2"/>
      <c r="AF772" s="2"/>
      <c r="AG772" s="2"/>
      <c r="AH772" s="2"/>
      <c r="AI772" s="2"/>
    </row>
    <row r="773" spans="12:35" x14ac:dyDescent="0.2"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5"/>
      <c r="Y773" s="2"/>
      <c r="AA773" s="2"/>
      <c r="AB773" s="2"/>
      <c r="AC773" s="2"/>
      <c r="AD773" s="2"/>
      <c r="AE773" s="2"/>
      <c r="AF773" s="2"/>
      <c r="AG773" s="2"/>
      <c r="AH773" s="2"/>
      <c r="AI773" s="2"/>
    </row>
    <row r="774" spans="12:35" x14ac:dyDescent="0.2"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5"/>
      <c r="Y774" s="2"/>
      <c r="AA774" s="2"/>
      <c r="AB774" s="2"/>
      <c r="AC774" s="2"/>
      <c r="AD774" s="2"/>
      <c r="AE774" s="2"/>
      <c r="AF774" s="2"/>
      <c r="AG774" s="2"/>
      <c r="AH774" s="2"/>
      <c r="AI774" s="2"/>
    </row>
    <row r="775" spans="12:35" x14ac:dyDescent="0.2"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5"/>
      <c r="Y775" s="2"/>
      <c r="AA775" s="2"/>
      <c r="AB775" s="2"/>
      <c r="AC775" s="2"/>
      <c r="AD775" s="2"/>
      <c r="AE775" s="2"/>
      <c r="AF775" s="2"/>
      <c r="AG775" s="2"/>
      <c r="AH775" s="2"/>
      <c r="AI775" s="2"/>
    </row>
    <row r="776" spans="12:35" x14ac:dyDescent="0.2"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5"/>
      <c r="Y776" s="2"/>
      <c r="AA776" s="2"/>
      <c r="AB776" s="2"/>
      <c r="AC776" s="2"/>
      <c r="AD776" s="2"/>
      <c r="AE776" s="2"/>
      <c r="AF776" s="2"/>
      <c r="AG776" s="2"/>
      <c r="AH776" s="2"/>
      <c r="AI776" s="2"/>
    </row>
    <row r="777" spans="12:35" x14ac:dyDescent="0.2"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5"/>
      <c r="Y777" s="2"/>
      <c r="AA777" s="2"/>
      <c r="AB777" s="2"/>
      <c r="AC777" s="2"/>
      <c r="AD777" s="2"/>
      <c r="AE777" s="2"/>
      <c r="AF777" s="2"/>
      <c r="AG777" s="2"/>
      <c r="AH777" s="2"/>
      <c r="AI777" s="2"/>
    </row>
    <row r="778" spans="12:35" x14ac:dyDescent="0.2"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5"/>
      <c r="Y778" s="2"/>
      <c r="AA778" s="2"/>
      <c r="AB778" s="2"/>
      <c r="AC778" s="2"/>
      <c r="AD778" s="2"/>
      <c r="AE778" s="2"/>
      <c r="AF778" s="2"/>
      <c r="AG778" s="2"/>
      <c r="AH778" s="2"/>
      <c r="AI778" s="2"/>
    </row>
    <row r="779" spans="12:35" x14ac:dyDescent="0.2"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5"/>
      <c r="Y779" s="2"/>
      <c r="AA779" s="2"/>
      <c r="AB779" s="2"/>
      <c r="AC779" s="2"/>
      <c r="AD779" s="2"/>
      <c r="AE779" s="2"/>
      <c r="AF779" s="2"/>
      <c r="AG779" s="2"/>
      <c r="AH779" s="2"/>
      <c r="AI779" s="2"/>
    </row>
    <row r="780" spans="12:35" x14ac:dyDescent="0.2"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5"/>
      <c r="Y780" s="2"/>
      <c r="AA780" s="2"/>
      <c r="AB780" s="2"/>
      <c r="AC780" s="2"/>
      <c r="AD780" s="2"/>
      <c r="AE780" s="2"/>
      <c r="AF780" s="2"/>
      <c r="AG780" s="2"/>
      <c r="AH780" s="2"/>
      <c r="AI780" s="2"/>
    </row>
    <row r="781" spans="12:35" x14ac:dyDescent="0.2"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5"/>
      <c r="Y781" s="2"/>
      <c r="AA781" s="2"/>
      <c r="AB781" s="2"/>
      <c r="AC781" s="2"/>
      <c r="AD781" s="2"/>
      <c r="AE781" s="2"/>
      <c r="AF781" s="2"/>
      <c r="AG781" s="2"/>
      <c r="AH781" s="2"/>
      <c r="AI781" s="2"/>
    </row>
    <row r="782" spans="12:35" x14ac:dyDescent="0.2"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5"/>
      <c r="Y782" s="2"/>
      <c r="AA782" s="2"/>
      <c r="AB782" s="2"/>
      <c r="AC782" s="2"/>
      <c r="AD782" s="2"/>
      <c r="AE782" s="2"/>
      <c r="AF782" s="2"/>
      <c r="AG782" s="2"/>
      <c r="AH782" s="2"/>
      <c r="AI782" s="2"/>
    </row>
    <row r="783" spans="12:35" x14ac:dyDescent="0.2"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5"/>
      <c r="Y783" s="2"/>
      <c r="AA783" s="2"/>
      <c r="AB783" s="2"/>
      <c r="AC783" s="2"/>
      <c r="AD783" s="2"/>
      <c r="AE783" s="2"/>
      <c r="AF783" s="2"/>
      <c r="AG783" s="2"/>
      <c r="AH783" s="2"/>
      <c r="AI783" s="2"/>
    </row>
    <row r="784" spans="12:35" x14ac:dyDescent="0.2"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5"/>
      <c r="Y784" s="2"/>
      <c r="AA784" s="2"/>
      <c r="AB784" s="2"/>
      <c r="AC784" s="2"/>
      <c r="AD784" s="2"/>
      <c r="AE784" s="2"/>
      <c r="AF784" s="2"/>
      <c r="AG784" s="2"/>
      <c r="AH784" s="2"/>
      <c r="AI784" s="2"/>
    </row>
    <row r="785" spans="12:35" x14ac:dyDescent="0.2"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5"/>
      <c r="Y785" s="2"/>
      <c r="AA785" s="2"/>
      <c r="AB785" s="2"/>
      <c r="AC785" s="2"/>
      <c r="AD785" s="2"/>
      <c r="AE785" s="2"/>
      <c r="AF785" s="2"/>
      <c r="AG785" s="2"/>
      <c r="AH785" s="2"/>
      <c r="AI785" s="2"/>
    </row>
    <row r="786" spans="12:35" x14ac:dyDescent="0.2"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5"/>
      <c r="Y786" s="2"/>
      <c r="AA786" s="2"/>
      <c r="AB786" s="2"/>
      <c r="AC786" s="2"/>
      <c r="AD786" s="2"/>
      <c r="AE786" s="2"/>
      <c r="AF786" s="2"/>
      <c r="AG786" s="2"/>
      <c r="AH786" s="2"/>
      <c r="AI786" s="2"/>
    </row>
    <row r="787" spans="12:35" x14ac:dyDescent="0.2"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5"/>
      <c r="Y787" s="2"/>
      <c r="AA787" s="2"/>
      <c r="AB787" s="2"/>
      <c r="AC787" s="2"/>
      <c r="AD787" s="2"/>
      <c r="AE787" s="2"/>
      <c r="AF787" s="2"/>
      <c r="AG787" s="2"/>
      <c r="AH787" s="2"/>
      <c r="AI787" s="2"/>
    </row>
    <row r="788" spans="12:35" x14ac:dyDescent="0.2"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5"/>
      <c r="Y788" s="2"/>
      <c r="AA788" s="2"/>
      <c r="AB788" s="2"/>
      <c r="AC788" s="2"/>
      <c r="AD788" s="2"/>
      <c r="AE788" s="2"/>
      <c r="AF788" s="2"/>
      <c r="AG788" s="2"/>
      <c r="AH788" s="2"/>
      <c r="AI788" s="2"/>
    </row>
    <row r="789" spans="12:35" x14ac:dyDescent="0.2"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5"/>
      <c r="Y789" s="2"/>
      <c r="AA789" s="2"/>
      <c r="AB789" s="2"/>
      <c r="AC789" s="2"/>
      <c r="AD789" s="2"/>
      <c r="AE789" s="2"/>
      <c r="AF789" s="2"/>
      <c r="AG789" s="2"/>
      <c r="AH789" s="2"/>
      <c r="AI789" s="2"/>
    </row>
    <row r="790" spans="12:35" x14ac:dyDescent="0.2"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5"/>
      <c r="Y790" s="2"/>
      <c r="AA790" s="2"/>
      <c r="AB790" s="2"/>
      <c r="AC790" s="2"/>
      <c r="AD790" s="2"/>
      <c r="AE790" s="2"/>
      <c r="AF790" s="2"/>
      <c r="AG790" s="2"/>
      <c r="AH790" s="2"/>
      <c r="AI790" s="2"/>
    </row>
    <row r="791" spans="12:35" x14ac:dyDescent="0.2"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5"/>
      <c r="Y791" s="2"/>
      <c r="AA791" s="2"/>
      <c r="AB791" s="2"/>
      <c r="AC791" s="2"/>
      <c r="AD791" s="2"/>
      <c r="AE791" s="2"/>
      <c r="AF791" s="2"/>
      <c r="AG791" s="2"/>
      <c r="AH791" s="2"/>
      <c r="AI791" s="2"/>
    </row>
    <row r="792" spans="12:35" x14ac:dyDescent="0.2"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5"/>
      <c r="Y792" s="2"/>
      <c r="AA792" s="2"/>
      <c r="AB792" s="2"/>
      <c r="AC792" s="2"/>
      <c r="AD792" s="2"/>
      <c r="AE792" s="2"/>
      <c r="AF792" s="2"/>
      <c r="AG792" s="2"/>
      <c r="AH792" s="2"/>
      <c r="AI792" s="2"/>
    </row>
    <row r="793" spans="12:35" x14ac:dyDescent="0.2"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5"/>
      <c r="Y793" s="2"/>
      <c r="AA793" s="2"/>
      <c r="AB793" s="2"/>
      <c r="AC793" s="2"/>
      <c r="AD793" s="2"/>
      <c r="AE793" s="2"/>
      <c r="AF793" s="2"/>
      <c r="AG793" s="2"/>
      <c r="AH793" s="2"/>
      <c r="AI793" s="2"/>
    </row>
    <row r="794" spans="12:35" x14ac:dyDescent="0.2"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5"/>
      <c r="Y794" s="2"/>
      <c r="AA794" s="2"/>
      <c r="AB794" s="2"/>
      <c r="AC794" s="2"/>
      <c r="AD794" s="2"/>
      <c r="AE794" s="2"/>
      <c r="AF794" s="2"/>
      <c r="AG794" s="2"/>
      <c r="AH794" s="2"/>
      <c r="AI794" s="2"/>
    </row>
    <row r="795" spans="12:35" x14ac:dyDescent="0.2"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5"/>
      <c r="Y795" s="2"/>
      <c r="AA795" s="2"/>
      <c r="AB795" s="2"/>
      <c r="AC795" s="2"/>
      <c r="AD795" s="2"/>
      <c r="AE795" s="2"/>
      <c r="AF795" s="2"/>
      <c r="AG795" s="2"/>
      <c r="AH795" s="2"/>
      <c r="AI795" s="2"/>
    </row>
    <row r="796" spans="12:35" x14ac:dyDescent="0.2"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5"/>
      <c r="Y796" s="2"/>
      <c r="AA796" s="2"/>
      <c r="AB796" s="2"/>
      <c r="AC796" s="2"/>
      <c r="AD796" s="2"/>
      <c r="AE796" s="2"/>
      <c r="AF796" s="2"/>
      <c r="AG796" s="2"/>
      <c r="AH796" s="2"/>
      <c r="AI796" s="2"/>
    </row>
    <row r="797" spans="12:35" x14ac:dyDescent="0.2"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5"/>
      <c r="Y797" s="2"/>
      <c r="AA797" s="2"/>
      <c r="AB797" s="2"/>
      <c r="AC797" s="2"/>
      <c r="AD797" s="2"/>
      <c r="AE797" s="2"/>
      <c r="AF797" s="2"/>
      <c r="AG797" s="2"/>
      <c r="AH797" s="2"/>
      <c r="AI797" s="2"/>
    </row>
    <row r="798" spans="12:35" x14ac:dyDescent="0.2"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5"/>
      <c r="Y798" s="2"/>
      <c r="AA798" s="2"/>
      <c r="AB798" s="2"/>
      <c r="AC798" s="2"/>
      <c r="AD798" s="2"/>
      <c r="AE798" s="2"/>
      <c r="AF798" s="2"/>
      <c r="AG798" s="2"/>
      <c r="AH798" s="2"/>
      <c r="AI798" s="2"/>
    </row>
    <row r="799" spans="12:35" x14ac:dyDescent="0.2"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5"/>
      <c r="Y799" s="2"/>
      <c r="AA799" s="2"/>
      <c r="AB799" s="2"/>
      <c r="AC799" s="2"/>
      <c r="AD799" s="2"/>
      <c r="AE799" s="2"/>
      <c r="AF799" s="2"/>
      <c r="AG799" s="2"/>
      <c r="AH799" s="2"/>
      <c r="AI799" s="2"/>
    </row>
    <row r="800" spans="12:35" x14ac:dyDescent="0.2"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5"/>
      <c r="Y800" s="2"/>
      <c r="AA800" s="2"/>
      <c r="AB800" s="2"/>
      <c r="AC800" s="2"/>
      <c r="AD800" s="2"/>
      <c r="AE800" s="2"/>
      <c r="AF800" s="2"/>
      <c r="AG800" s="2"/>
      <c r="AH800" s="2"/>
      <c r="AI800" s="2"/>
    </row>
    <row r="801" spans="12:35" x14ac:dyDescent="0.2"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5"/>
      <c r="Y801" s="2"/>
      <c r="AA801" s="2"/>
      <c r="AB801" s="2"/>
      <c r="AC801" s="2"/>
      <c r="AD801" s="2"/>
      <c r="AE801" s="2"/>
      <c r="AF801" s="2"/>
      <c r="AG801" s="2"/>
      <c r="AH801" s="2"/>
      <c r="AI801" s="2"/>
    </row>
    <row r="802" spans="12:35" x14ac:dyDescent="0.2"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5"/>
      <c r="Y802" s="2"/>
      <c r="AA802" s="2"/>
      <c r="AB802" s="2"/>
      <c r="AC802" s="2"/>
      <c r="AD802" s="2"/>
      <c r="AE802" s="2"/>
      <c r="AF802" s="2"/>
      <c r="AG802" s="2"/>
      <c r="AH802" s="2"/>
      <c r="AI802" s="2"/>
    </row>
    <row r="803" spans="12:35" x14ac:dyDescent="0.2"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5"/>
      <c r="Y803" s="2"/>
      <c r="AA803" s="2"/>
      <c r="AB803" s="2"/>
      <c r="AC803" s="2"/>
      <c r="AD803" s="2"/>
      <c r="AE803" s="2"/>
      <c r="AF803" s="2"/>
      <c r="AG803" s="2"/>
      <c r="AH803" s="2"/>
      <c r="AI803" s="2"/>
    </row>
    <row r="804" spans="12:35" x14ac:dyDescent="0.2"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5"/>
      <c r="Y804" s="2"/>
      <c r="AA804" s="2"/>
      <c r="AB804" s="2"/>
      <c r="AC804" s="2"/>
      <c r="AD804" s="2"/>
      <c r="AE804" s="2"/>
      <c r="AF804" s="2"/>
      <c r="AG804" s="2"/>
      <c r="AH804" s="2"/>
      <c r="AI804" s="2"/>
    </row>
    <row r="805" spans="12:35" x14ac:dyDescent="0.2"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5"/>
      <c r="Y805" s="2"/>
      <c r="AA805" s="2"/>
      <c r="AB805" s="2"/>
      <c r="AC805" s="2"/>
      <c r="AD805" s="2"/>
      <c r="AE805" s="2"/>
      <c r="AF805" s="2"/>
      <c r="AG805" s="2"/>
      <c r="AH805" s="2"/>
      <c r="AI805" s="2"/>
    </row>
    <row r="806" spans="12:35" x14ac:dyDescent="0.2"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5"/>
      <c r="Y806" s="2"/>
      <c r="AA806" s="2"/>
      <c r="AB806" s="2"/>
      <c r="AC806" s="2"/>
      <c r="AD806" s="2"/>
      <c r="AE806" s="2"/>
      <c r="AF806" s="2"/>
      <c r="AG806" s="2"/>
      <c r="AH806" s="2"/>
      <c r="AI806" s="2"/>
    </row>
    <row r="807" spans="12:35" x14ac:dyDescent="0.2"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5"/>
      <c r="Y807" s="2"/>
      <c r="AA807" s="2"/>
      <c r="AB807" s="2"/>
      <c r="AC807" s="2"/>
      <c r="AD807" s="2"/>
      <c r="AE807" s="2"/>
      <c r="AF807" s="2"/>
      <c r="AG807" s="2"/>
      <c r="AH807" s="2"/>
      <c r="AI807" s="2"/>
    </row>
    <row r="808" spans="12:35" x14ac:dyDescent="0.2"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5"/>
      <c r="Y808" s="2"/>
      <c r="AA808" s="2"/>
      <c r="AB808" s="2"/>
      <c r="AC808" s="2"/>
      <c r="AD808" s="2"/>
      <c r="AE808" s="2"/>
      <c r="AF808" s="2"/>
      <c r="AG808" s="2"/>
      <c r="AH808" s="2"/>
      <c r="AI808" s="2"/>
    </row>
    <row r="809" spans="12:35" x14ac:dyDescent="0.2"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5"/>
      <c r="Y809" s="2"/>
      <c r="AA809" s="2"/>
      <c r="AB809" s="2"/>
      <c r="AC809" s="2"/>
      <c r="AD809" s="2"/>
      <c r="AE809" s="2"/>
      <c r="AF809" s="2"/>
      <c r="AG809" s="2"/>
      <c r="AH809" s="2"/>
      <c r="AI809" s="2"/>
    </row>
    <row r="810" spans="12:35" x14ac:dyDescent="0.2"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5"/>
      <c r="Y810" s="2"/>
      <c r="AA810" s="2"/>
      <c r="AB810" s="2"/>
      <c r="AC810" s="2"/>
      <c r="AD810" s="2"/>
      <c r="AE810" s="2"/>
      <c r="AF810" s="2"/>
      <c r="AG810" s="2"/>
      <c r="AH810" s="2"/>
      <c r="AI810" s="2"/>
    </row>
    <row r="811" spans="12:35" x14ac:dyDescent="0.2"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5"/>
      <c r="Y811" s="2"/>
      <c r="AA811" s="2"/>
      <c r="AB811" s="2"/>
      <c r="AC811" s="2"/>
      <c r="AD811" s="2"/>
      <c r="AE811" s="2"/>
      <c r="AF811" s="2"/>
      <c r="AG811" s="2"/>
      <c r="AH811" s="2"/>
      <c r="AI811" s="2"/>
    </row>
    <row r="812" spans="12:35" x14ac:dyDescent="0.2"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5"/>
      <c r="Y812" s="2"/>
      <c r="AA812" s="2"/>
      <c r="AB812" s="2"/>
      <c r="AC812" s="2"/>
      <c r="AD812" s="2"/>
      <c r="AE812" s="2"/>
      <c r="AF812" s="2"/>
      <c r="AG812" s="2"/>
      <c r="AH812" s="2"/>
      <c r="AI812" s="2"/>
    </row>
    <row r="813" spans="12:35" x14ac:dyDescent="0.2"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5"/>
      <c r="Y813" s="2"/>
      <c r="AA813" s="2"/>
      <c r="AB813" s="2"/>
      <c r="AC813" s="2"/>
      <c r="AD813" s="2"/>
      <c r="AE813" s="2"/>
      <c r="AF813" s="2"/>
      <c r="AG813" s="2"/>
      <c r="AH813" s="2"/>
      <c r="AI813" s="2"/>
    </row>
    <row r="814" spans="12:35" x14ac:dyDescent="0.2"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5"/>
      <c r="Y814" s="2"/>
      <c r="AA814" s="2"/>
      <c r="AB814" s="2"/>
      <c r="AC814" s="2"/>
      <c r="AD814" s="2"/>
      <c r="AE814" s="2"/>
      <c r="AF814" s="2"/>
      <c r="AG814" s="2"/>
      <c r="AH814" s="2"/>
      <c r="AI814" s="2"/>
    </row>
    <row r="815" spans="12:35" x14ac:dyDescent="0.2"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5"/>
      <c r="Y815" s="2"/>
      <c r="AA815" s="2"/>
      <c r="AB815" s="2"/>
      <c r="AC815" s="2"/>
      <c r="AD815" s="2"/>
      <c r="AE815" s="2"/>
      <c r="AF815" s="2"/>
      <c r="AG815" s="2"/>
      <c r="AH815" s="2"/>
      <c r="AI815" s="2"/>
    </row>
    <row r="816" spans="12:35" x14ac:dyDescent="0.2"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5"/>
      <c r="Y816" s="2"/>
      <c r="AA816" s="2"/>
      <c r="AB816" s="2"/>
      <c r="AC816" s="2"/>
      <c r="AD816" s="2"/>
      <c r="AE816" s="2"/>
      <c r="AF816" s="2"/>
      <c r="AG816" s="2"/>
      <c r="AH816" s="2"/>
      <c r="AI816" s="2"/>
    </row>
    <row r="817" spans="12:35" x14ac:dyDescent="0.2"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5"/>
      <c r="Y817" s="2"/>
      <c r="AA817" s="2"/>
      <c r="AB817" s="2"/>
      <c r="AC817" s="2"/>
      <c r="AD817" s="2"/>
      <c r="AE817" s="2"/>
      <c r="AF817" s="2"/>
      <c r="AG817" s="2"/>
      <c r="AH817" s="2"/>
      <c r="AI817" s="2"/>
    </row>
    <row r="818" spans="12:35" x14ac:dyDescent="0.2"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5"/>
      <c r="Y818" s="2"/>
      <c r="AA818" s="2"/>
      <c r="AB818" s="2"/>
      <c r="AC818" s="2"/>
      <c r="AD818" s="2"/>
      <c r="AE818" s="2"/>
      <c r="AF818" s="2"/>
      <c r="AG818" s="2"/>
      <c r="AH818" s="2"/>
      <c r="AI818" s="2"/>
    </row>
    <row r="819" spans="12:35" x14ac:dyDescent="0.2"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5"/>
      <c r="Y819" s="2"/>
      <c r="AA819" s="2"/>
      <c r="AB819" s="2"/>
      <c r="AC819" s="2"/>
      <c r="AD819" s="2"/>
      <c r="AE819" s="2"/>
      <c r="AF819" s="2"/>
      <c r="AG819" s="2"/>
      <c r="AH819" s="2"/>
      <c r="AI819" s="2"/>
    </row>
    <row r="820" spans="12:35" x14ac:dyDescent="0.2"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5"/>
      <c r="Y820" s="2"/>
      <c r="AA820" s="2"/>
      <c r="AB820" s="2"/>
      <c r="AC820" s="2"/>
      <c r="AD820" s="2"/>
      <c r="AE820" s="2"/>
      <c r="AF820" s="2"/>
      <c r="AG820" s="2"/>
      <c r="AH820" s="2"/>
      <c r="AI820" s="2"/>
    </row>
    <row r="821" spans="12:35" x14ac:dyDescent="0.2"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5"/>
      <c r="Y821" s="2"/>
      <c r="AA821" s="2"/>
      <c r="AB821" s="2"/>
      <c r="AC821" s="2"/>
      <c r="AD821" s="2"/>
      <c r="AE821" s="2"/>
      <c r="AF821" s="2"/>
      <c r="AG821" s="2"/>
      <c r="AH821" s="2"/>
      <c r="AI821" s="2"/>
    </row>
    <row r="822" spans="12:35" x14ac:dyDescent="0.2"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5"/>
      <c r="Y822" s="2"/>
      <c r="AA822" s="2"/>
      <c r="AB822" s="2"/>
      <c r="AC822" s="2"/>
      <c r="AD822" s="2"/>
      <c r="AE822" s="2"/>
      <c r="AF822" s="2"/>
      <c r="AG822" s="2"/>
      <c r="AH822" s="2"/>
      <c r="AI822" s="2"/>
    </row>
    <row r="823" spans="12:35" x14ac:dyDescent="0.2"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5"/>
      <c r="Y823" s="2"/>
      <c r="AA823" s="2"/>
      <c r="AB823" s="2"/>
      <c r="AC823" s="2"/>
      <c r="AD823" s="2"/>
      <c r="AE823" s="2"/>
      <c r="AF823" s="2"/>
      <c r="AG823" s="2"/>
      <c r="AH823" s="2"/>
      <c r="AI823" s="2"/>
    </row>
    <row r="824" spans="12:35" x14ac:dyDescent="0.2"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5"/>
      <c r="Y824" s="2"/>
      <c r="AA824" s="2"/>
      <c r="AB824" s="2"/>
      <c r="AC824" s="2"/>
      <c r="AD824" s="2"/>
      <c r="AE824" s="2"/>
      <c r="AF824" s="2"/>
      <c r="AG824" s="2"/>
      <c r="AH824" s="2"/>
      <c r="AI824" s="2"/>
    </row>
    <row r="825" spans="12:35" x14ac:dyDescent="0.2"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5"/>
      <c r="Y825" s="2"/>
      <c r="AA825" s="2"/>
      <c r="AB825" s="2"/>
      <c r="AC825" s="2"/>
      <c r="AD825" s="2"/>
      <c r="AE825" s="2"/>
      <c r="AF825" s="2"/>
      <c r="AG825" s="2"/>
      <c r="AH825" s="2"/>
      <c r="AI825" s="2"/>
    </row>
    <row r="826" spans="12:35" x14ac:dyDescent="0.2"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5"/>
      <c r="Y826" s="2"/>
      <c r="AA826" s="2"/>
      <c r="AB826" s="2"/>
      <c r="AC826" s="2"/>
      <c r="AD826" s="2"/>
      <c r="AE826" s="2"/>
      <c r="AF826" s="2"/>
      <c r="AG826" s="2"/>
      <c r="AH826" s="2"/>
      <c r="AI826" s="2"/>
    </row>
    <row r="827" spans="12:35" x14ac:dyDescent="0.2"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5"/>
      <c r="Y827" s="2"/>
      <c r="AA827" s="2"/>
      <c r="AB827" s="2"/>
      <c r="AC827" s="2"/>
      <c r="AD827" s="2"/>
      <c r="AE827" s="2"/>
      <c r="AF827" s="2"/>
      <c r="AG827" s="2"/>
      <c r="AH827" s="2"/>
      <c r="AI827" s="2"/>
    </row>
    <row r="828" spans="12:35" x14ac:dyDescent="0.2"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5"/>
      <c r="Y828" s="2"/>
      <c r="AA828" s="2"/>
      <c r="AB828" s="2"/>
      <c r="AC828" s="2"/>
      <c r="AD828" s="2"/>
      <c r="AE828" s="2"/>
      <c r="AF828" s="2"/>
      <c r="AG828" s="2"/>
      <c r="AH828" s="2"/>
      <c r="AI828" s="2"/>
    </row>
    <row r="829" spans="12:35" x14ac:dyDescent="0.2"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5"/>
      <c r="Y829" s="2"/>
      <c r="AA829" s="2"/>
      <c r="AB829" s="2"/>
      <c r="AC829" s="2"/>
      <c r="AD829" s="2"/>
      <c r="AE829" s="2"/>
      <c r="AF829" s="2"/>
      <c r="AG829" s="2"/>
      <c r="AH829" s="2"/>
      <c r="AI829" s="2"/>
    </row>
    <row r="830" spans="12:35" x14ac:dyDescent="0.2"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5"/>
      <c r="Y830" s="2"/>
      <c r="AA830" s="2"/>
      <c r="AB830" s="2"/>
      <c r="AC830" s="2"/>
      <c r="AD830" s="2"/>
      <c r="AE830" s="2"/>
      <c r="AF830" s="2"/>
      <c r="AG830" s="2"/>
      <c r="AH830" s="2"/>
      <c r="AI830" s="2"/>
    </row>
    <row r="831" spans="12:35" x14ac:dyDescent="0.2"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5"/>
      <c r="Y831" s="2"/>
      <c r="AA831" s="2"/>
      <c r="AB831" s="2"/>
      <c r="AC831" s="2"/>
      <c r="AD831" s="2"/>
      <c r="AE831" s="2"/>
      <c r="AF831" s="2"/>
      <c r="AG831" s="2"/>
      <c r="AH831" s="2"/>
      <c r="AI831" s="2"/>
    </row>
    <row r="832" spans="12:35" x14ac:dyDescent="0.2"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5"/>
      <c r="Y832" s="2"/>
      <c r="AA832" s="2"/>
      <c r="AB832" s="2"/>
      <c r="AC832" s="2"/>
      <c r="AD832" s="2"/>
      <c r="AE832" s="2"/>
      <c r="AF832" s="2"/>
      <c r="AG832" s="2"/>
      <c r="AH832" s="2"/>
      <c r="AI832" s="2"/>
    </row>
    <row r="833" spans="12:35" x14ac:dyDescent="0.2"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5"/>
      <c r="Y833" s="2"/>
      <c r="AA833" s="2"/>
      <c r="AB833" s="2"/>
      <c r="AC833" s="2"/>
      <c r="AD833" s="2"/>
      <c r="AE833" s="2"/>
      <c r="AF833" s="2"/>
      <c r="AG833" s="2"/>
      <c r="AH833" s="2"/>
      <c r="AI833" s="2"/>
    </row>
    <row r="834" spans="12:35" x14ac:dyDescent="0.2"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5"/>
      <c r="Y834" s="2"/>
      <c r="AA834" s="2"/>
      <c r="AB834" s="2"/>
      <c r="AC834" s="2"/>
      <c r="AD834" s="2"/>
      <c r="AE834" s="2"/>
      <c r="AF834" s="2"/>
      <c r="AG834" s="2"/>
      <c r="AH834" s="2"/>
      <c r="AI834" s="2"/>
    </row>
    <row r="835" spans="12:35" x14ac:dyDescent="0.2"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5"/>
      <c r="Y835" s="2"/>
      <c r="AA835" s="2"/>
      <c r="AB835" s="2"/>
      <c r="AC835" s="2"/>
      <c r="AD835" s="2"/>
      <c r="AE835" s="2"/>
      <c r="AF835" s="2"/>
      <c r="AG835" s="2"/>
      <c r="AH835" s="2"/>
      <c r="AI835" s="2"/>
    </row>
    <row r="836" spans="12:35" x14ac:dyDescent="0.2"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5"/>
      <c r="Y836" s="2"/>
      <c r="AA836" s="2"/>
      <c r="AB836" s="2"/>
      <c r="AC836" s="2"/>
      <c r="AD836" s="2"/>
      <c r="AE836" s="2"/>
      <c r="AF836" s="2"/>
      <c r="AG836" s="2"/>
      <c r="AH836" s="2"/>
      <c r="AI836" s="2"/>
    </row>
    <row r="837" spans="12:35" x14ac:dyDescent="0.2"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5"/>
      <c r="Y837" s="2"/>
      <c r="AA837" s="2"/>
      <c r="AB837" s="2"/>
      <c r="AC837" s="2"/>
      <c r="AD837" s="2"/>
      <c r="AE837" s="2"/>
      <c r="AF837" s="2"/>
      <c r="AG837" s="2"/>
      <c r="AH837" s="2"/>
      <c r="AI837" s="2"/>
    </row>
    <row r="838" spans="12:35" x14ac:dyDescent="0.2"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5"/>
      <c r="Y838" s="2"/>
      <c r="AA838" s="2"/>
      <c r="AB838" s="2"/>
      <c r="AC838" s="2"/>
      <c r="AD838" s="2"/>
      <c r="AE838" s="2"/>
      <c r="AF838" s="2"/>
      <c r="AG838" s="2"/>
      <c r="AH838" s="2"/>
      <c r="AI838" s="2"/>
    </row>
    <row r="839" spans="12:35" x14ac:dyDescent="0.2"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5"/>
      <c r="Y839" s="2"/>
      <c r="AA839" s="2"/>
      <c r="AB839" s="2"/>
      <c r="AC839" s="2"/>
      <c r="AD839" s="2"/>
      <c r="AE839" s="2"/>
      <c r="AF839" s="2"/>
      <c r="AG839" s="2"/>
      <c r="AH839" s="2"/>
      <c r="AI839" s="2"/>
    </row>
  </sheetData>
  <mergeCells count="7">
    <mergeCell ref="B63:D63"/>
    <mergeCell ref="A1:J1"/>
    <mergeCell ref="A2:J2"/>
    <mergeCell ref="B4:C4"/>
    <mergeCell ref="Z7:Z8"/>
    <mergeCell ref="B15:C15"/>
    <mergeCell ref="D27:G27"/>
  </mergeCells>
  <phoneticPr fontId="5" type="noConversion"/>
  <pageMargins left="0.33" right="0.27" top="0.59" bottom="0.54" header="0.4921259845" footer="0.4921259845"/>
  <pageSetup paperSize="9" scale="58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opLeftCell="A31" workbookViewId="0">
      <selection activeCell="M38" sqref="M38"/>
    </sheetView>
  </sheetViews>
  <sheetFormatPr defaultRowHeight="12.75" x14ac:dyDescent="0.2"/>
  <cols>
    <col min="1" max="1" width="3.42578125" customWidth="1"/>
    <col min="2" max="2" width="4.5703125" customWidth="1"/>
    <col min="3" max="3" width="5.5703125" customWidth="1"/>
    <col min="4" max="4" width="34.5703125" customWidth="1"/>
    <col min="6" max="6" width="7" customWidth="1"/>
    <col min="7" max="7" width="7.85546875" customWidth="1"/>
    <col min="8" max="8" width="10.28515625" customWidth="1"/>
    <col min="10" max="10" width="11.7109375" bestFit="1" customWidth="1"/>
    <col min="11" max="11" width="9.140625" style="69"/>
    <col min="12" max="12" width="10.140625" style="3" bestFit="1" customWidth="1"/>
    <col min="13" max="13" width="10.140625" bestFit="1" customWidth="1"/>
  </cols>
  <sheetData>
    <row r="1" spans="1:13" x14ac:dyDescent="0.2">
      <c r="A1" s="191" t="s">
        <v>85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3" ht="15.75" x14ac:dyDescent="0.2">
      <c r="A2" s="193" t="s">
        <v>121</v>
      </c>
      <c r="B2" s="194"/>
      <c r="C2" s="194"/>
      <c r="D2" s="194"/>
      <c r="E2" s="194"/>
      <c r="F2" s="194"/>
      <c r="G2" s="194"/>
      <c r="H2" s="194"/>
      <c r="I2" s="194"/>
      <c r="J2" s="194"/>
    </row>
    <row r="3" spans="1:13" ht="25.5" x14ac:dyDescent="0.2">
      <c r="J3" s="10" t="s">
        <v>91</v>
      </c>
      <c r="K3" s="128" t="s">
        <v>120</v>
      </c>
      <c r="L3" s="118" t="s">
        <v>96</v>
      </c>
      <c r="M3" s="2" t="s">
        <v>96</v>
      </c>
    </row>
    <row r="4" spans="1:13" ht="15" x14ac:dyDescent="0.25">
      <c r="A4" s="19" t="s">
        <v>13</v>
      </c>
      <c r="B4" s="20"/>
      <c r="C4" s="4"/>
      <c r="J4" s="2"/>
    </row>
    <row r="5" spans="1:13" x14ac:dyDescent="0.2">
      <c r="A5" t="s">
        <v>0</v>
      </c>
      <c r="B5" t="s">
        <v>122</v>
      </c>
      <c r="J5" s="2">
        <f>'čerpání-celkem 09_10'!N59</f>
        <v>169439.76</v>
      </c>
      <c r="M5" s="2">
        <f>'čerpání-detail 10_11'!X5</f>
        <v>169439.76</v>
      </c>
    </row>
    <row r="6" spans="1:13" x14ac:dyDescent="0.2">
      <c r="A6" t="s">
        <v>2</v>
      </c>
      <c r="B6" t="s">
        <v>6</v>
      </c>
      <c r="E6">
        <v>346</v>
      </c>
      <c r="F6" t="s">
        <v>7</v>
      </c>
      <c r="G6" s="1">
        <v>400</v>
      </c>
      <c r="J6" s="2">
        <f>E6*G6</f>
        <v>138400</v>
      </c>
      <c r="M6" s="2">
        <f>'čerpání-detail 10_11'!X6</f>
        <v>138400</v>
      </c>
    </row>
    <row r="7" spans="1:13" x14ac:dyDescent="0.2">
      <c r="A7" t="s">
        <v>3</v>
      </c>
      <c r="B7" t="s">
        <v>8</v>
      </c>
      <c r="J7" s="2">
        <v>50000</v>
      </c>
      <c r="M7" s="2">
        <f>'čerpání-detail 10_11'!X7+'čerpání-detail 10_11'!X8</f>
        <v>124879</v>
      </c>
    </row>
    <row r="8" spans="1:13" x14ac:dyDescent="0.2">
      <c r="A8" t="s">
        <v>4</v>
      </c>
      <c r="B8" t="s">
        <v>9</v>
      </c>
      <c r="J8" s="2">
        <v>100</v>
      </c>
      <c r="M8" s="2">
        <f>'čerpání-detail 10_11'!X9</f>
        <v>181.8</v>
      </c>
    </row>
    <row r="9" spans="1:13" x14ac:dyDescent="0.2">
      <c r="A9" t="s">
        <v>5</v>
      </c>
      <c r="B9" t="s">
        <v>10</v>
      </c>
      <c r="J9" s="2">
        <v>0</v>
      </c>
      <c r="M9" s="2">
        <f>'čerpání-detail 10_11'!X10</f>
        <v>960</v>
      </c>
    </row>
    <row r="10" spans="1:13" x14ac:dyDescent="0.2">
      <c r="B10" s="3" t="s">
        <v>11</v>
      </c>
      <c r="C10" s="3"/>
      <c r="J10" s="18">
        <f>SUM(J5:J9)</f>
        <v>357939.76</v>
      </c>
      <c r="M10" s="117">
        <f>SUM(M5:M9)</f>
        <v>433860.56</v>
      </c>
    </row>
    <row r="11" spans="1:13" x14ac:dyDescent="0.2">
      <c r="J11" s="2"/>
      <c r="M11" s="2"/>
    </row>
    <row r="12" spans="1:13" ht="15" x14ac:dyDescent="0.25">
      <c r="A12" s="19" t="s">
        <v>12</v>
      </c>
      <c r="B12" s="20"/>
      <c r="C12" s="4"/>
      <c r="J12" s="2"/>
      <c r="M12" s="2"/>
    </row>
    <row r="13" spans="1:13" x14ac:dyDescent="0.2">
      <c r="A13" s="11" t="s">
        <v>0</v>
      </c>
      <c r="B13" s="12" t="s">
        <v>14</v>
      </c>
      <c r="C13" s="11"/>
      <c r="D13" s="13"/>
      <c r="H13" s="17">
        <f>SUM(I14:I29)</f>
        <v>111000</v>
      </c>
      <c r="J13" s="2"/>
      <c r="L13" s="17">
        <f>L14+L16+L21+L26</f>
        <v>98329</v>
      </c>
      <c r="M13" s="2"/>
    </row>
    <row r="14" spans="1:13" x14ac:dyDescent="0.2">
      <c r="B14" s="6" t="s">
        <v>15</v>
      </c>
      <c r="C14" t="s">
        <v>16</v>
      </c>
      <c r="I14" s="5">
        <f>J15</f>
        <v>8000</v>
      </c>
      <c r="J14" s="2"/>
      <c r="L14" s="5">
        <f>M15</f>
        <v>6870</v>
      </c>
      <c r="M14" s="2"/>
    </row>
    <row r="15" spans="1:13" x14ac:dyDescent="0.2">
      <c r="C15" s="6" t="s">
        <v>17</v>
      </c>
      <c r="D15" t="s">
        <v>87</v>
      </c>
      <c r="G15" s="1"/>
      <c r="I15" s="3"/>
      <c r="J15" s="2">
        <v>8000</v>
      </c>
      <c r="M15" s="2">
        <f>'čerpání-detail 10_11'!X18</f>
        <v>6870</v>
      </c>
    </row>
    <row r="16" spans="1:13" x14ac:dyDescent="0.2">
      <c r="B16" s="6" t="s">
        <v>18</v>
      </c>
      <c r="C16" t="s">
        <v>25</v>
      </c>
      <c r="I16" s="5">
        <f>SUM(J17:J20)</f>
        <v>40000</v>
      </c>
      <c r="J16" s="2"/>
      <c r="L16" s="5">
        <f>SUM(M17:M20)</f>
        <v>30375</v>
      </c>
      <c r="M16" s="2"/>
    </row>
    <row r="17" spans="1:13" x14ac:dyDescent="0.2">
      <c r="B17" s="6"/>
      <c r="C17" s="6" t="s">
        <v>21</v>
      </c>
      <c r="D17" t="s">
        <v>26</v>
      </c>
      <c r="I17" s="3"/>
      <c r="J17" s="2">
        <v>8000</v>
      </c>
      <c r="M17" s="2">
        <f>'čerpání-detail 10_11'!X20</f>
        <v>6875</v>
      </c>
    </row>
    <row r="18" spans="1:13" x14ac:dyDescent="0.2">
      <c r="B18" s="6"/>
      <c r="C18" s="6" t="s">
        <v>22</v>
      </c>
      <c r="D18" t="s">
        <v>94</v>
      </c>
      <c r="G18" s="1"/>
      <c r="I18" s="3"/>
      <c r="J18" s="2">
        <v>20000</v>
      </c>
      <c r="M18" s="2">
        <f>'čerpání-detail 10_11'!X21</f>
        <v>12000</v>
      </c>
    </row>
    <row r="19" spans="1:13" x14ac:dyDescent="0.2">
      <c r="B19" s="6"/>
      <c r="C19" s="6" t="s">
        <v>23</v>
      </c>
      <c r="D19" t="s">
        <v>99</v>
      </c>
      <c r="I19" s="3"/>
      <c r="J19" s="2">
        <v>6000</v>
      </c>
      <c r="M19" s="2">
        <f>'čerpání-detail 10_11'!X22</f>
        <v>6000</v>
      </c>
    </row>
    <row r="20" spans="1:13" x14ac:dyDescent="0.2">
      <c r="B20" s="6"/>
      <c r="C20" s="6" t="s">
        <v>24</v>
      </c>
      <c r="D20" t="s">
        <v>27</v>
      </c>
      <c r="I20" s="3"/>
      <c r="J20" s="2">
        <v>6000</v>
      </c>
      <c r="M20" s="2">
        <f>'čerpání-detail 10_11'!X23</f>
        <v>5500</v>
      </c>
    </row>
    <row r="21" spans="1:13" x14ac:dyDescent="0.2">
      <c r="B21" s="6" t="s">
        <v>19</v>
      </c>
      <c r="C21" s="6" t="s">
        <v>28</v>
      </c>
      <c r="I21" s="5">
        <f>SUM(J22:J25)</f>
        <v>47000</v>
      </c>
      <c r="J21" s="2"/>
      <c r="L21" s="5">
        <f>SUM(M22:M25)</f>
        <v>46256</v>
      </c>
      <c r="M21" s="2"/>
    </row>
    <row r="22" spans="1:13" x14ac:dyDescent="0.2">
      <c r="C22" s="6" t="s">
        <v>29</v>
      </c>
      <c r="D22" t="s">
        <v>100</v>
      </c>
      <c r="I22" s="3"/>
      <c r="J22" s="2">
        <v>25000</v>
      </c>
      <c r="M22" s="2">
        <f>'čerpání-detail 10_11'!X25</f>
        <v>24938</v>
      </c>
    </row>
    <row r="23" spans="1:13" x14ac:dyDescent="0.2">
      <c r="B23" s="6"/>
      <c r="C23" s="6" t="s">
        <v>30</v>
      </c>
      <c r="D23" t="s">
        <v>33</v>
      </c>
      <c r="I23" s="3"/>
      <c r="J23" s="2">
        <v>15000</v>
      </c>
      <c r="M23" s="2">
        <f>'čerpání-detail 10_11'!X26</f>
        <v>14250</v>
      </c>
    </row>
    <row r="24" spans="1:13" ht="26.25" customHeight="1" x14ac:dyDescent="0.2">
      <c r="B24" s="6"/>
      <c r="C24" s="7" t="s">
        <v>31</v>
      </c>
      <c r="D24" s="195" t="s">
        <v>34</v>
      </c>
      <c r="E24" s="196"/>
      <c r="F24" s="196"/>
      <c r="G24" s="196"/>
      <c r="I24" s="3"/>
      <c r="J24" s="2">
        <v>3000</v>
      </c>
      <c r="M24" s="2">
        <f>'čerpání-detail 10_11'!X27</f>
        <v>3716</v>
      </c>
    </row>
    <row r="25" spans="1:13" x14ac:dyDescent="0.2">
      <c r="B25" s="6"/>
      <c r="C25" s="6" t="s">
        <v>32</v>
      </c>
      <c r="D25" t="s">
        <v>35</v>
      </c>
      <c r="I25" s="3"/>
      <c r="J25" s="2">
        <v>4000</v>
      </c>
      <c r="M25" s="2">
        <f>'čerpání-detail 10_11'!X28</f>
        <v>3352</v>
      </c>
    </row>
    <row r="26" spans="1:13" x14ac:dyDescent="0.2">
      <c r="B26" s="6" t="s">
        <v>20</v>
      </c>
      <c r="C26" s="6" t="s">
        <v>36</v>
      </c>
      <c r="I26" s="5">
        <f>SUM(J27:J29)</f>
        <v>16000</v>
      </c>
      <c r="J26" s="2"/>
      <c r="L26" s="5">
        <f>SUM(M27:M29)</f>
        <v>14828</v>
      </c>
      <c r="M26" s="2"/>
    </row>
    <row r="27" spans="1:13" x14ac:dyDescent="0.2">
      <c r="B27" s="6"/>
      <c r="C27" s="6" t="s">
        <v>37</v>
      </c>
      <c r="D27" t="s">
        <v>40</v>
      </c>
      <c r="J27" s="2">
        <v>15000</v>
      </c>
      <c r="M27" s="2">
        <f>'čerpání-detail 10_11'!X30</f>
        <v>14828</v>
      </c>
    </row>
    <row r="28" spans="1:13" x14ac:dyDescent="0.2">
      <c r="B28" s="6"/>
      <c r="C28" s="6" t="s">
        <v>38</v>
      </c>
      <c r="D28" t="s">
        <v>41</v>
      </c>
      <c r="J28" s="2">
        <v>500</v>
      </c>
      <c r="M28" s="2">
        <f>'čerpání-detail 10_11'!X31</f>
        <v>0</v>
      </c>
    </row>
    <row r="29" spans="1:13" x14ac:dyDescent="0.2">
      <c r="B29" s="6"/>
      <c r="C29" s="6" t="s">
        <v>39</v>
      </c>
      <c r="D29" t="s">
        <v>42</v>
      </c>
      <c r="J29" s="2">
        <v>500</v>
      </c>
      <c r="M29" s="2">
        <f>'čerpání-detail 10_11'!X32</f>
        <v>0</v>
      </c>
    </row>
    <row r="30" spans="1:13" x14ac:dyDescent="0.2">
      <c r="B30" s="6"/>
      <c r="C30" s="6"/>
      <c r="J30" s="2"/>
      <c r="M30" s="2"/>
    </row>
    <row r="31" spans="1:13" x14ac:dyDescent="0.2">
      <c r="A31" s="11" t="s">
        <v>2</v>
      </c>
      <c r="B31" s="12" t="s">
        <v>43</v>
      </c>
      <c r="C31" s="14"/>
      <c r="D31" s="13"/>
      <c r="H31" s="17">
        <f>SUM(J33:J35)</f>
        <v>41000</v>
      </c>
      <c r="J31" s="2"/>
      <c r="L31" s="17">
        <f>SUM(M33:M35)</f>
        <v>40000</v>
      </c>
      <c r="M31" s="2"/>
    </row>
    <row r="32" spans="1:13" x14ac:dyDescent="0.2">
      <c r="B32" s="6" t="s">
        <v>44</v>
      </c>
      <c r="C32" s="6" t="s">
        <v>48</v>
      </c>
      <c r="I32" s="2"/>
      <c r="J32" s="2"/>
      <c r="M32" s="2"/>
    </row>
    <row r="33" spans="1:14" x14ac:dyDescent="0.2">
      <c r="B33" s="6"/>
      <c r="C33" s="6" t="s">
        <v>45</v>
      </c>
      <c r="D33" t="s">
        <v>50</v>
      </c>
      <c r="J33" s="2">
        <v>20000</v>
      </c>
      <c r="M33" s="2">
        <f>'čerpání-detail 10_11'!X36</f>
        <v>20000</v>
      </c>
    </row>
    <row r="34" spans="1:14" x14ac:dyDescent="0.2">
      <c r="B34" s="6"/>
      <c r="C34" s="6" t="s">
        <v>46</v>
      </c>
      <c r="D34" t="s">
        <v>51</v>
      </c>
      <c r="J34" s="2">
        <v>20000</v>
      </c>
      <c r="M34" s="2">
        <f>'čerpání-detail 10_11'!X37</f>
        <v>20000</v>
      </c>
    </row>
    <row r="35" spans="1:14" x14ac:dyDescent="0.2">
      <c r="B35" s="6" t="s">
        <v>47</v>
      </c>
      <c r="C35" s="6" t="s">
        <v>49</v>
      </c>
      <c r="J35" s="2">
        <v>1000</v>
      </c>
      <c r="M35" s="2">
        <f>'čerpání-detail 10_11'!X38</f>
        <v>0</v>
      </c>
    </row>
    <row r="36" spans="1:14" x14ac:dyDescent="0.2">
      <c r="B36" s="6"/>
      <c r="C36" s="6"/>
      <c r="J36" s="2"/>
      <c r="M36" s="2"/>
    </row>
    <row r="37" spans="1:14" x14ac:dyDescent="0.2">
      <c r="A37" s="11" t="s">
        <v>3</v>
      </c>
      <c r="B37" s="15" t="s">
        <v>52</v>
      </c>
      <c r="C37" s="16"/>
      <c r="D37" s="11"/>
      <c r="E37" s="3"/>
      <c r="F37" s="3"/>
      <c r="G37" s="3"/>
      <c r="H37" s="17">
        <f>SUM(J38:J39)</f>
        <v>25000</v>
      </c>
      <c r="I37" s="3"/>
      <c r="J37" s="5"/>
      <c r="K37" s="76"/>
      <c r="L37" s="17">
        <f>SUM(M38:M39)</f>
        <v>16000</v>
      </c>
      <c r="M37" s="2"/>
      <c r="N37" s="3"/>
    </row>
    <row r="38" spans="1:14" x14ac:dyDescent="0.2">
      <c r="B38" s="6" t="s">
        <v>53</v>
      </c>
      <c r="C38" s="6" t="s">
        <v>55</v>
      </c>
      <c r="J38" s="2">
        <v>20000</v>
      </c>
      <c r="K38" s="108"/>
      <c r="L38" s="105"/>
      <c r="M38" s="2">
        <f>'čerpání-detail 10_11'!X41</f>
        <v>11000</v>
      </c>
    </row>
    <row r="39" spans="1:14" x14ac:dyDescent="0.2">
      <c r="B39" s="6" t="s">
        <v>54</v>
      </c>
      <c r="C39" s="6" t="s">
        <v>56</v>
      </c>
      <c r="J39" s="2">
        <v>5000</v>
      </c>
      <c r="M39" s="2">
        <f>'čerpání-detail 10_11'!X42</f>
        <v>5000</v>
      </c>
    </row>
    <row r="40" spans="1:14" x14ac:dyDescent="0.2">
      <c r="B40" s="6"/>
      <c r="C40" s="6"/>
      <c r="J40" s="2"/>
      <c r="M40" s="2"/>
    </row>
    <row r="41" spans="1:14" x14ac:dyDescent="0.2">
      <c r="A41" s="11" t="s">
        <v>57</v>
      </c>
      <c r="B41" s="15" t="s">
        <v>58</v>
      </c>
      <c r="C41" s="16"/>
      <c r="D41" s="11"/>
      <c r="E41" s="3"/>
      <c r="F41" s="3"/>
      <c r="G41" s="3"/>
      <c r="H41" s="17">
        <f>SUM(J42:J45)</f>
        <v>72100</v>
      </c>
      <c r="I41" s="3"/>
      <c r="J41" s="5"/>
      <c r="L41" s="17">
        <f>SUM(M42:M45)</f>
        <v>111031</v>
      </c>
      <c r="M41" s="2"/>
      <c r="N41" s="3"/>
    </row>
    <row r="42" spans="1:14" x14ac:dyDescent="0.2">
      <c r="B42" s="6" t="s">
        <v>59</v>
      </c>
      <c r="C42" s="6" t="s">
        <v>143</v>
      </c>
      <c r="J42" s="2">
        <v>44100</v>
      </c>
      <c r="K42" s="108"/>
      <c r="L42" s="119"/>
      <c r="M42" s="2">
        <f>'čerpání-detail 10_11'!X45</f>
        <v>37100</v>
      </c>
      <c r="N42" s="2"/>
    </row>
    <row r="43" spans="1:14" x14ac:dyDescent="0.2">
      <c r="B43" s="6" t="s">
        <v>60</v>
      </c>
      <c r="C43" s="6" t="s">
        <v>70</v>
      </c>
      <c r="J43" s="2">
        <v>8000</v>
      </c>
      <c r="K43" s="108"/>
      <c r="M43" s="2">
        <f>'čerpání-detail 10_11'!X46</f>
        <v>8000</v>
      </c>
    </row>
    <row r="44" spans="1:14" x14ac:dyDescent="0.2">
      <c r="B44" s="6" t="s">
        <v>61</v>
      </c>
      <c r="C44" s="6" t="s">
        <v>71</v>
      </c>
      <c r="J44" s="2">
        <v>20000</v>
      </c>
      <c r="K44" s="127">
        <v>50000</v>
      </c>
      <c r="M44" s="2">
        <f>'čerpání-detail 10_11'!X47</f>
        <v>59124</v>
      </c>
    </row>
    <row r="45" spans="1:14" x14ac:dyDescent="0.2">
      <c r="B45" s="6" t="s">
        <v>62</v>
      </c>
      <c r="C45" s="6" t="s">
        <v>72</v>
      </c>
      <c r="J45" s="2">
        <v>0</v>
      </c>
      <c r="K45" s="108"/>
      <c r="M45" s="2">
        <f>'čerpání-detail 10_11'!X48</f>
        <v>6807</v>
      </c>
    </row>
    <row r="46" spans="1:14" x14ac:dyDescent="0.2">
      <c r="J46" s="2"/>
      <c r="M46" s="2"/>
    </row>
    <row r="47" spans="1:14" x14ac:dyDescent="0.2">
      <c r="A47" s="11" t="s">
        <v>5</v>
      </c>
      <c r="B47" s="15" t="s">
        <v>73</v>
      </c>
      <c r="C47" s="11"/>
      <c r="D47" s="11"/>
      <c r="E47" s="3"/>
      <c r="F47" s="3"/>
      <c r="G47" s="3"/>
      <c r="H47" s="17">
        <f>SUM(J48:J53)</f>
        <v>43500</v>
      </c>
      <c r="I47" s="3"/>
      <c r="J47" s="5"/>
      <c r="K47" s="76"/>
      <c r="L47" s="17">
        <f>SUM(M48:M53)</f>
        <v>15221</v>
      </c>
      <c r="M47" s="2"/>
      <c r="N47" s="3"/>
    </row>
    <row r="48" spans="1:14" x14ac:dyDescent="0.2">
      <c r="B48" s="6" t="s">
        <v>64</v>
      </c>
      <c r="C48" s="6" t="s">
        <v>74</v>
      </c>
      <c r="J48" s="2">
        <v>5000</v>
      </c>
      <c r="M48" s="2">
        <f>'čerpání-detail 10_11'!X51</f>
        <v>4724</v>
      </c>
    </row>
    <row r="49" spans="1:14" x14ac:dyDescent="0.2">
      <c r="B49" s="6" t="s">
        <v>65</v>
      </c>
      <c r="C49" s="6" t="s">
        <v>75</v>
      </c>
      <c r="J49" s="2">
        <v>500</v>
      </c>
      <c r="M49" s="2">
        <f>'čerpání-detail 10_11'!X52</f>
        <v>3044</v>
      </c>
    </row>
    <row r="50" spans="1:14" x14ac:dyDescent="0.2">
      <c r="B50" s="6" t="s">
        <v>66</v>
      </c>
      <c r="C50" s="6" t="s">
        <v>76</v>
      </c>
      <c r="J50" s="2">
        <v>500</v>
      </c>
      <c r="M50" s="2">
        <f>'čerpání-detail 10_11'!X53</f>
        <v>26</v>
      </c>
    </row>
    <row r="51" spans="1:14" x14ac:dyDescent="0.2">
      <c r="B51" s="6"/>
      <c r="C51" s="6" t="s">
        <v>69</v>
      </c>
      <c r="D51" t="s">
        <v>77</v>
      </c>
      <c r="J51" s="2">
        <v>2500</v>
      </c>
      <c r="M51" s="2">
        <f>'čerpání-detail 10_11'!X54</f>
        <v>2047</v>
      </c>
    </row>
    <row r="52" spans="1:14" x14ac:dyDescent="0.2">
      <c r="B52" s="6" t="s">
        <v>67</v>
      </c>
      <c r="C52" s="6" t="s">
        <v>78</v>
      </c>
      <c r="J52" s="2">
        <v>5000</v>
      </c>
      <c r="M52" s="2">
        <f>'čerpání-detail 10_11'!X55</f>
        <v>5300</v>
      </c>
    </row>
    <row r="53" spans="1:14" x14ac:dyDescent="0.2">
      <c r="B53" s="6" t="s">
        <v>68</v>
      </c>
      <c r="C53" s="6" t="s">
        <v>79</v>
      </c>
      <c r="J53" s="2">
        <v>30000</v>
      </c>
      <c r="K53" s="127">
        <v>0</v>
      </c>
      <c r="M53" s="2">
        <f>'čerpání-detail 10_11'!X56</f>
        <v>80</v>
      </c>
    </row>
    <row r="54" spans="1:14" x14ac:dyDescent="0.2">
      <c r="B54" s="6"/>
      <c r="J54" s="2"/>
      <c r="M54" s="2"/>
    </row>
    <row r="55" spans="1:14" x14ac:dyDescent="0.2">
      <c r="J55" s="2"/>
    </row>
    <row r="56" spans="1:14" x14ac:dyDescent="0.2">
      <c r="B56" s="8" t="s">
        <v>82</v>
      </c>
      <c r="H56" s="5">
        <f>SUM(H13:H55)</f>
        <v>292600</v>
      </c>
      <c r="I56" s="3"/>
      <c r="J56" s="18">
        <f>H56</f>
        <v>292600</v>
      </c>
      <c r="M56" s="117">
        <f>SUM(L14:L55)</f>
        <v>280581</v>
      </c>
    </row>
    <row r="57" spans="1:14" x14ac:dyDescent="0.2">
      <c r="J57" s="2"/>
    </row>
    <row r="58" spans="1:14" x14ac:dyDescent="0.2">
      <c r="A58" s="3"/>
      <c r="B58" s="3" t="s">
        <v>83</v>
      </c>
      <c r="C58" s="3"/>
      <c r="D58" s="3"/>
      <c r="E58" s="3"/>
      <c r="F58" s="3"/>
      <c r="G58" s="3"/>
      <c r="H58" s="3"/>
      <c r="I58" s="3"/>
      <c r="J58" s="5">
        <f>J10-J56</f>
        <v>65339.760000000009</v>
      </c>
      <c r="K58" s="76"/>
      <c r="M58" s="5">
        <f>M10-M56</f>
        <v>153279.56</v>
      </c>
      <c r="N58" s="3"/>
    </row>
    <row r="59" spans="1:14" x14ac:dyDescent="0.2">
      <c r="J59" s="2"/>
    </row>
    <row r="60" spans="1:14" x14ac:dyDescent="0.2">
      <c r="J60" s="2"/>
    </row>
    <row r="61" spans="1:14" x14ac:dyDescent="0.2">
      <c r="A61" t="s">
        <v>84</v>
      </c>
      <c r="D61" s="9">
        <v>40863</v>
      </c>
      <c r="J61" s="2"/>
    </row>
    <row r="62" spans="1:14" x14ac:dyDescent="0.2">
      <c r="J62" s="2"/>
    </row>
  </sheetData>
  <mergeCells count="3">
    <mergeCell ref="A1:J1"/>
    <mergeCell ref="A2:J2"/>
    <mergeCell ref="D24:G24"/>
  </mergeCells>
  <phoneticPr fontId="5" type="noConversion"/>
  <pageMargins left="0.7" right="0.7" top="0.78740157499999996" bottom="0.78740157499999996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23</vt:i4>
      </vt:variant>
    </vt:vector>
  </HeadingPairs>
  <TitlesOfParts>
    <vt:vector size="23" baseType="lpstr">
      <vt:lpstr>2007-2008</vt:lpstr>
      <vt:lpstr>2008-2009</vt:lpstr>
      <vt:lpstr>čerpání</vt:lpstr>
      <vt:lpstr>2009-2010</vt:lpstr>
      <vt:lpstr>čerpání-detail 09_10</vt:lpstr>
      <vt:lpstr>čerpání-celkem 09_10</vt:lpstr>
      <vt:lpstr>2010-2011</vt:lpstr>
      <vt:lpstr>čerpání-detail 10_11</vt:lpstr>
      <vt:lpstr>čerpání-celkem 10_11</vt:lpstr>
      <vt:lpstr>2011-2012</vt:lpstr>
      <vt:lpstr>čerpání-detail 11_12</vt:lpstr>
      <vt:lpstr>čerpání-celkem 11_12</vt:lpstr>
      <vt:lpstr>2012-2013</vt:lpstr>
      <vt:lpstr>čerpání-detail 12_13</vt:lpstr>
      <vt:lpstr>čerpání-celkem 12_13</vt:lpstr>
      <vt:lpstr>2013-2014</vt:lpstr>
      <vt:lpstr>čerpání-detail 13_14</vt:lpstr>
      <vt:lpstr>čerpání celkem 1.9.22-31.8.23 </vt:lpstr>
      <vt:lpstr>Statistika</vt:lpstr>
      <vt:lpstr>List1</vt:lpstr>
      <vt:lpstr>List2</vt:lpstr>
      <vt:lpstr>List4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Plasilova</dc:creator>
  <cp:lastModifiedBy>Paľovová Marie</cp:lastModifiedBy>
  <cp:lastPrinted>2022-11-16T08:59:39Z</cp:lastPrinted>
  <dcterms:created xsi:type="dcterms:W3CDTF">2009-10-15T14:32:46Z</dcterms:created>
  <dcterms:modified xsi:type="dcterms:W3CDTF">2022-11-16T16:13:05Z</dcterms:modified>
</cp:coreProperties>
</file>